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https://micatholic.sharepoint.com/comm/Shared Documents/Communications/Creative Services/Design 2024/Benefits/MCC Benefit Plan Rates/Excel/"/>
    </mc:Choice>
  </mc:AlternateContent>
  <xr:revisionPtr revIDLastSave="3" documentId="13_ncr:1_{B2209C76-0345-5245-942C-4DB703893EA6}" xr6:coauthVersionLast="47" xr6:coauthVersionMax="47" xr10:uidLastSave="{CA8AE18B-4A93-C943-AC1A-903D1CE71AFC}"/>
  <workbookProtection workbookAlgorithmName="SHA-512" workbookHashValue="0D9E+7CRKq8dXrOGlwaZFcvq/DqR9MJs6gpqL/uh7+Shkj1s4foZfvnw4RoCzVEJ99IhiALDRJLe5Orw5DmTIg==" workbookSaltValue="gnm0snMEv58i1xGL3KBPQQ==" workbookSpinCount="100000" lockStructure="1"/>
  <bookViews>
    <workbookView xWindow="10040" yWindow="500" windowWidth="40080" windowHeight="28300" xr2:uid="{FB34FD5A-EE32-4387-922B-841473F508ED}"/>
  </bookViews>
  <sheets>
    <sheet name="Sheet1" sheetId="1" r:id="rId1"/>
    <sheet name="Sheet2"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a="1"/>
  <c r="C13" i="1" s="1"/>
  <c r="F13" i="1" s="1"/>
  <c r="C19" i="1" a="1"/>
  <c r="C19" i="1" s="1"/>
  <c r="C18" i="1" a="1"/>
  <c r="C18" i="1" s="1"/>
  <c r="C17" i="1" a="1"/>
  <c r="C17" i="1" s="1"/>
  <c r="C15" i="1" a="1"/>
  <c r="C15" i="1" s="1"/>
  <c r="C14" i="1" a="1"/>
  <c r="C14" i="1" s="1"/>
  <c r="E13" i="1"/>
  <c r="K13" i="1" l="1"/>
  <c r="N13" i="1" s="1"/>
  <c r="E31" i="1"/>
  <c r="E30" i="1"/>
  <c r="E29" i="1"/>
  <c r="E27" i="1"/>
  <c r="E26" i="1"/>
  <c r="E25" i="1"/>
  <c r="E23" i="1"/>
  <c r="E22" i="1"/>
  <c r="E21" i="1"/>
  <c r="E14" i="1"/>
  <c r="I13" i="1"/>
  <c r="E35" i="1"/>
  <c r="E34" i="1"/>
  <c r="E33" i="1"/>
  <c r="E15" i="1"/>
  <c r="F35" i="1"/>
  <c r="F34" i="1"/>
  <c r="F33" i="1"/>
  <c r="F30" i="1"/>
  <c r="F29" i="1"/>
  <c r="F15" i="1"/>
  <c r="K26" i="1"/>
  <c r="K27" i="1"/>
  <c r="K35" i="1"/>
  <c r="O35" i="1" s="1"/>
  <c r="P35" i="1" s="1"/>
  <c r="K34" i="1"/>
  <c r="O34" i="1" s="1"/>
  <c r="P34" i="1" s="1"/>
  <c r="K33" i="1"/>
  <c r="O33" i="1" s="1"/>
  <c r="P33" i="1" s="1"/>
  <c r="K31" i="1"/>
  <c r="K30" i="1"/>
  <c r="K29" i="1"/>
  <c r="K25" i="1"/>
  <c r="K23" i="1"/>
  <c r="K22" i="1"/>
  <c r="K21" i="1"/>
  <c r="K19" i="1"/>
  <c r="K18" i="1"/>
  <c r="N18" i="1" s="1"/>
  <c r="K17" i="1"/>
  <c r="N17" i="1" s="1"/>
  <c r="K15" i="1"/>
  <c r="O15" i="1" s="1"/>
  <c r="P15" i="1" s="1"/>
  <c r="K14" i="1"/>
  <c r="O14" i="1" s="1"/>
  <c r="P14" i="1" s="1"/>
  <c r="N15" i="1" l="1"/>
  <c r="N14" i="1"/>
  <c r="O22" i="1"/>
  <c r="P22" i="1" s="1"/>
  <c r="S22" i="1" s="1"/>
  <c r="N31" i="1"/>
  <c r="N30" i="1"/>
  <c r="O29" i="1"/>
  <c r="P29" i="1" s="1"/>
  <c r="R29" i="1" s="1"/>
  <c r="N27" i="1"/>
  <c r="N26" i="1"/>
  <c r="N25" i="1"/>
  <c r="N23" i="1"/>
  <c r="O21" i="1"/>
  <c r="P21" i="1" s="1"/>
  <c r="Q21" i="1" s="1"/>
  <c r="O19" i="1"/>
  <c r="P19" i="1" s="1"/>
  <c r="S19" i="1" s="1"/>
  <c r="F31" i="1"/>
  <c r="G31" i="1" s="1"/>
  <c r="F27" i="1"/>
  <c r="I27" i="1" s="1"/>
  <c r="F26" i="1"/>
  <c r="G26" i="1" s="1"/>
  <c r="F25" i="1"/>
  <c r="I25" i="1" s="1"/>
  <c r="F23" i="1"/>
  <c r="I23" i="1" s="1"/>
  <c r="F22" i="1"/>
  <c r="I22" i="1" s="1"/>
  <c r="F21" i="1"/>
  <c r="I21" i="1" s="1"/>
  <c r="F14" i="1"/>
  <c r="F19" i="1"/>
  <c r="F17" i="1"/>
  <c r="E17" i="1"/>
  <c r="E19" i="1"/>
  <c r="O31" i="1"/>
  <c r="P31" i="1" s="1"/>
  <c r="O13" i="1"/>
  <c r="P13" i="1" s="1"/>
  <c r="O18" i="1"/>
  <c r="P18" i="1" s="1"/>
  <c r="Q18" i="1" s="1"/>
  <c r="O25" i="1"/>
  <c r="P25" i="1" s="1"/>
  <c r="Q25" i="1" s="1"/>
  <c r="O26" i="1"/>
  <c r="P26" i="1" s="1"/>
  <c r="S26" i="1" s="1"/>
  <c r="O30" i="1"/>
  <c r="P30" i="1" s="1"/>
  <c r="S30" i="1" s="1"/>
  <c r="N29" i="1"/>
  <c r="O27" i="1"/>
  <c r="P27" i="1" s="1"/>
  <c r="R27" i="1" s="1"/>
  <c r="O23" i="1"/>
  <c r="P23" i="1" s="1"/>
  <c r="S33" i="1"/>
  <c r="O17" i="1"/>
  <c r="P17" i="1" s="1"/>
  <c r="N22" i="1"/>
  <c r="N21" i="1"/>
  <c r="N19" i="1"/>
  <c r="N35" i="1"/>
  <c r="N34" i="1"/>
  <c r="N33" i="1"/>
  <c r="H29" i="1"/>
  <c r="I33" i="1"/>
  <c r="I35" i="1"/>
  <c r="S35" i="1"/>
  <c r="R35" i="1"/>
  <c r="Q35" i="1"/>
  <c r="Q34" i="1"/>
  <c r="S34" i="1"/>
  <c r="R34" i="1"/>
  <c r="Q33" i="1"/>
  <c r="R33" i="1"/>
  <c r="I30" i="1"/>
  <c r="G34" i="1"/>
  <c r="Q29" i="1" l="1"/>
  <c r="S29" i="1"/>
  <c r="R19" i="1"/>
  <c r="Q19" i="1"/>
  <c r="R21" i="1"/>
  <c r="Q22" i="1"/>
  <c r="R22" i="1"/>
  <c r="S21" i="1"/>
  <c r="F18" i="1"/>
  <c r="I18" i="1" s="1"/>
  <c r="E18" i="1"/>
  <c r="S27" i="1"/>
  <c r="Q27" i="1"/>
  <c r="S25" i="1"/>
  <c r="R25" i="1"/>
  <c r="Q26" i="1"/>
  <c r="R26" i="1"/>
  <c r="I34" i="1"/>
  <c r="G21" i="1"/>
  <c r="R18" i="1"/>
  <c r="H34" i="1"/>
  <c r="G27" i="1"/>
  <c r="G19" i="1"/>
  <c r="I19" i="1"/>
  <c r="H19" i="1"/>
  <c r="H25" i="1"/>
  <c r="H21" i="1"/>
  <c r="S18" i="1"/>
  <c r="H33" i="1"/>
  <c r="H22" i="1"/>
  <c r="G33" i="1"/>
  <c r="R30" i="1"/>
  <c r="H27" i="1"/>
  <c r="G35" i="1"/>
  <c r="G25" i="1"/>
  <c r="Q30" i="1"/>
  <c r="H35" i="1"/>
  <c r="H23" i="1"/>
  <c r="G29" i="1"/>
  <c r="I29" i="1"/>
  <c r="Q31" i="1"/>
  <c r="S31" i="1"/>
  <c r="R31" i="1"/>
  <c r="S23" i="1"/>
  <c r="R23" i="1"/>
  <c r="Q23" i="1"/>
  <c r="S17" i="1"/>
  <c r="R17" i="1"/>
  <c r="Q17" i="1"/>
  <c r="I26" i="1"/>
  <c r="G23" i="1"/>
  <c r="H17" i="1"/>
  <c r="I17" i="1"/>
  <c r="G17" i="1"/>
  <c r="H26" i="1"/>
  <c r="H31" i="1"/>
  <c r="I31" i="1"/>
  <c r="G22" i="1"/>
  <c r="H30" i="1"/>
  <c r="G30" i="1"/>
  <c r="H18" i="1" l="1"/>
  <c r="G18" i="1"/>
  <c r="I14" i="1" l="1"/>
  <c r="I15" i="1"/>
  <c r="H15" i="1" l="1"/>
  <c r="G15" i="1"/>
  <c r="G14" i="1"/>
  <c r="H14" i="1"/>
  <c r="G13" i="1"/>
  <c r="H13" i="1"/>
  <c r="S15" i="1" l="1"/>
  <c r="R15" i="1"/>
  <c r="Q15" i="1"/>
  <c r="Q14" i="1"/>
  <c r="R14" i="1"/>
  <c r="S14" i="1"/>
  <c r="R13" i="1" l="1"/>
  <c r="Q13" i="1"/>
  <c r="S1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<sst xmlns="http://schemas.openxmlformats.org/spreadsheetml/2006/main" count="113" uniqueCount="43">
  <si>
    <t>Rate Area:</t>
  </si>
  <si>
    <t>Rate Period: 07/01/24 - 12/31/2025</t>
  </si>
  <si>
    <t>CURRENT (2024) EMPLOYER/EMPLOYEE COST SHARE</t>
  </si>
  <si>
    <t>AS OF JANUARY 1, 2025</t>
  </si>
  <si>
    <t>Employer Cost</t>
  </si>
  <si>
    <t>Employee Cost Share</t>
  </si>
  <si>
    <t>Monthly Premium</t>
  </si>
  <si>
    <t>Enter Monthly Employer Contribution</t>
  </si>
  <si>
    <t>Annual Employer Portion</t>
  </si>
  <si>
    <t>Employee Monthly Contribution</t>
  </si>
  <si>
    <t>Biweekly
(26 pays)</t>
  </si>
  <si>
    <t>Semi-Monthly (24 pays)</t>
  </si>
  <si>
    <t>Employee Annual Cost</t>
  </si>
  <si>
    <t>Employer Contribution %</t>
  </si>
  <si>
    <t>Employer Monthly Cost</t>
  </si>
  <si>
    <t>or</t>
  </si>
  <si>
    <t>Insert Dollar Amount of Employer Cost</t>
  </si>
  <si>
    <t>BCN Blue Elect Plus</t>
  </si>
  <si>
    <t>Single</t>
  </si>
  <si>
    <t>Employee + One (child or LDA)</t>
  </si>
  <si>
    <t>Family</t>
  </si>
  <si>
    <t>PPO 1</t>
  </si>
  <si>
    <t>PPO HD Plan</t>
  </si>
  <si>
    <t xml:space="preserve">Dental Plan </t>
  </si>
  <si>
    <t>Vision Plan</t>
  </si>
  <si>
    <t>PPO1</t>
  </si>
  <si>
    <t>PPO2</t>
  </si>
  <si>
    <t>PPOHD</t>
  </si>
  <si>
    <t>BCN</t>
  </si>
  <si>
    <t>Employee Only</t>
  </si>
  <si>
    <t>Employee + 1</t>
  </si>
  <si>
    <t>Employee + Family</t>
  </si>
  <si>
    <t>DENTAL</t>
  </si>
  <si>
    <t>VISION</t>
  </si>
  <si>
    <t>Employer Cost Share</t>
  </si>
  <si>
    <t>ONLY CHOOSE A % OR DOLLAR AMOUNT NOT BOTH</t>
  </si>
  <si>
    <t>RateZone</t>
  </si>
  <si>
    <t>Select Rate Area to Use for BCN-Blue Elect Plus and PPO1</t>
  </si>
  <si>
    <t>Be sure to pick the correct Rate Area from the drop down menu for your unit.</t>
  </si>
  <si>
    <t>ER %</t>
  </si>
  <si>
    <t>This worksheet is designed to help employers compare and determine the best employer/employee cost share for medical, dental and vision plans.   You may compare your current 2024 contribution structure to potential new structure for 2025 by entering 2024 employer contribution amounts in column D.   For 2025 employer contribution amounts can be entered as a percent of premium in colum J or  a dollar amount in column M.  Employee contributions will automatically calculate.</t>
  </si>
  <si>
    <t>(see Rate Map below)</t>
  </si>
  <si>
    <r>
      <t xml:space="preserve">PPO2 </t>
    </r>
    <r>
      <rPr>
        <sz val="12"/>
        <color theme="1"/>
        <rFont val="Aptos Narrow"/>
        <family val="2"/>
        <scheme val="minor"/>
      </rPr>
      <t>(aka HDHP PPO2)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</si>
</sst>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4" x14ac:knownFonts="1">
    <font>
      <sz val="11"/>
      <color theme="1"/>
      <name val="Aptos Narrow"/>
      <family val="2"/>
      <scheme val="minor"/>
    </font>
    <font>
      <sz val="12"/>
      <color theme="1"/>
      <name val="Aptos Narrow"/>
      <family val="2"/>
      <scheme val="minor"/>
    </font>
    <font>
      <sz val="11"/>
      <color theme="1"/>
      <name val="Aptos Narrow"/>
      <family val="2"/>
      <scheme val="minor"/>
    </font>
    <font>
      <sz val="14"/>
      <color theme="1"/>
      <name val="Aptos Narrow"/>
      <family val="2"/>
      <scheme val="minor"/>
    </font>
    <font>
      <b/>
      <sz val="11"/>
      <color theme="0"/>
      <name val="Aptos Narrow"/>
      <family val="2"/>
      <scheme val="minor"/>
    </font>
    <font>
      <sz val="9"/>
      <color theme="1"/>
      <name val="Aptos Narrow"/>
      <family val="2"/>
      <scheme val="minor"/>
    </font>
    <font>
      <b/>
      <sz val="12"/>
      <color theme="0"/>
      <name val="Aptos Narrow"/>
      <family val="2"/>
      <scheme val="minor"/>
    </font>
    <font>
      <b/>
      <sz val="14"/>
      <color theme="1"/>
      <name val="Aptos Narrow"/>
      <family val="2"/>
      <scheme val="minor"/>
    </font>
    <font>
      <sz val="18"/>
      <color theme="0"/>
      <name val="Aptos Narrow"/>
      <family val="2"/>
      <scheme val="minor"/>
    </font>
    <font>
      <sz val="8"/>
      <color theme="1"/>
      <name val="Aptos Narrow"/>
      <family val="2"/>
      <scheme val="minor"/>
    </font>
    <font>
      <b/>
      <sz val="11"/>
      <name val="Aptos Narrow"/>
      <family val="2"/>
      <scheme val="minor"/>
    </font>
    <font>
      <b/>
      <sz val="11"/>
      <color theme="1"/>
      <name val="Aptos Narrow"/>
      <family val="2"/>
      <scheme val="minor"/>
    </font>
    <font>
      <b/>
      <sz val="14"/>
      <color theme="0"/>
      <name val="Aptos Narrow"/>
      <family val="2"/>
      <scheme val="minor"/>
    </font>
    <font>
      <sz val="12"/>
      <color theme="1"/>
      <name val="Arial"/>
      <family val="2"/>
    </font>
    <font>
      <sz val="12"/>
      <name val="Aptos Narrow"/>
      <family val="2"/>
      <scheme val="minor"/>
    </font>
    <font>
      <sz val="11"/>
      <color rgb="FF404040"/>
      <name val="Aptos Narrow"/>
      <family val="2"/>
      <scheme val="minor"/>
    </font>
    <font>
      <sz val="11"/>
      <name val="Aptos Narrow"/>
      <family val="2"/>
      <scheme val="minor"/>
    </font>
    <font>
      <sz val="11"/>
      <color theme="0"/>
      <name val="Aptos Narrow"/>
      <family val="2"/>
      <scheme val="minor"/>
    </font>
    <font>
      <sz val="18"/>
      <color theme="1"/>
      <name val="Aptos Narrow"/>
      <family val="2"/>
      <scheme val="minor"/>
    </font>
    <font>
      <b/>
      <sz val="16"/>
      <color theme="0"/>
      <name val="Aptos Narrow"/>
      <family val="2"/>
      <scheme val="minor"/>
    </font>
    <font>
      <b/>
      <u/>
      <sz val="14"/>
      <color theme="0"/>
      <name val="Aptos Narrow"/>
      <family val="2"/>
      <scheme val="minor"/>
    </font>
    <font>
      <b/>
      <sz val="10"/>
      <color rgb="FFFF0000"/>
      <name val="Aptos Narrow"/>
      <family val="2"/>
      <scheme val="minor"/>
    </font>
    <font>
      <sz val="18"/>
      <name val="Aptos Narrow"/>
      <family val="2"/>
      <scheme val="minor"/>
    </font>
    <font>
      <b/>
      <sz val="12"/>
      <name val="Aptos Narrow"/>
      <family val="2"/>
      <scheme val="minor"/>
    </font>
  </fonts>
  <fills count="1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9" tint="0.39997558519241921"/>
        <bgColor indexed="64"/>
      </patternFill>
    </fill>
    <fill>
      <patternFill patternType="solid">
        <fgColor rgb="FFFFCC00"/>
        <bgColor indexed="64"/>
      </patternFill>
    </fill>
    <fill>
      <patternFill patternType="solid">
        <fgColor rgb="FFCCECFF"/>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theme="5" tint="0.39997558519241921"/>
        <bgColor indexed="64"/>
      </patternFill>
    </fill>
    <fill>
      <patternFill patternType="solid">
        <fgColor rgb="FFCCFFFF"/>
        <bgColor indexed="64"/>
      </patternFill>
    </fill>
    <fill>
      <patternFill patternType="solid">
        <fgColor theme="5" tint="0.59999389629810485"/>
        <bgColor indexed="64"/>
      </patternFill>
    </fill>
  </fills>
  <borders count="1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rgb="FFFFFFFF"/>
      </left>
      <right style="medium">
        <color theme="0" tint="-0.14996795556505021"/>
      </right>
      <top style="medium">
        <color rgb="FFFFFFFF"/>
      </top>
      <bottom style="medium">
        <color theme="0" tint="-0.14996795556505021"/>
      </bottom>
      <diagonal/>
    </border>
    <border>
      <left style="medium">
        <color theme="0" tint="-0.14996795556505021"/>
      </left>
      <right style="medium">
        <color rgb="FFFFFFFF"/>
      </right>
      <top style="medium">
        <color rgb="FFFFFFFF"/>
      </top>
      <bottom style="medium">
        <color theme="0" tint="-0.14996795556505021"/>
      </bottom>
      <diagonal/>
    </border>
    <border>
      <left style="medium">
        <color rgb="FFFFFFFF"/>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rgb="FFFFFFFF"/>
      </right>
      <top style="medium">
        <color theme="0" tint="-0.14996795556505021"/>
      </top>
      <bottom style="medium">
        <color theme="0" tint="-0.14996795556505021"/>
      </bottom>
      <diagonal/>
    </border>
    <border>
      <left style="medium">
        <color theme="0" tint="-0.14996795556505021"/>
      </left>
      <right style="medium">
        <color rgb="FFFFFFFF"/>
      </right>
      <top style="medium">
        <color theme="0" tint="-0.14996795556505021"/>
      </top>
      <bottom style="thin">
        <color rgb="FFFFFFFF"/>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13" fillId="0" borderId="0"/>
    <xf numFmtId="44" fontId="13" fillId="0" borderId="0" applyFont="0" applyFill="0" applyBorder="0" applyAlignment="0" applyProtection="0"/>
  </cellStyleXfs>
  <cellXfs count="109">
    <xf numFmtId="0" fontId="0" fillId="0" borderId="0" xfId="0"/>
    <xf numFmtId="0" fontId="14" fillId="0" borderId="7" xfId="3" applyFont="1" applyBorder="1" applyAlignment="1">
      <alignment horizontal="left" vertical="center" wrapText="1" readingOrder="1"/>
    </xf>
    <xf numFmtId="0" fontId="14" fillId="0" borderId="9" xfId="3" applyFont="1" applyBorder="1" applyAlignment="1">
      <alignment horizontal="left" vertical="center" wrapText="1" readingOrder="1"/>
    </xf>
    <xf numFmtId="8" fontId="15" fillId="0" borderId="8" xfId="3" applyNumberFormat="1" applyFont="1" applyBorder="1" applyAlignment="1">
      <alignment horizontal="right" vertical="center" wrapText="1" readingOrder="1"/>
    </xf>
    <xf numFmtId="8" fontId="16" fillId="0" borderId="10" xfId="3" applyNumberFormat="1" applyFont="1" applyBorder="1" applyAlignment="1">
      <alignment horizontal="right" vertical="center" wrapText="1" readingOrder="1"/>
    </xf>
    <xf numFmtId="8" fontId="15" fillId="0" borderId="10" xfId="3" applyNumberFormat="1" applyFont="1" applyBorder="1" applyAlignment="1">
      <alignment horizontal="right" vertical="center" wrapText="1" readingOrder="1"/>
    </xf>
    <xf numFmtId="8" fontId="16" fillId="0" borderId="8" xfId="3" applyNumberFormat="1" applyFont="1" applyBorder="1" applyAlignment="1">
      <alignment horizontal="right" vertical="center" wrapText="1" readingOrder="1"/>
    </xf>
    <xf numFmtId="8" fontId="15" fillId="0" borderId="11" xfId="3" applyNumberFormat="1" applyFont="1" applyBorder="1" applyAlignment="1">
      <alignment horizontal="right" vertical="center" wrapText="1" readingOrder="1"/>
    </xf>
    <xf numFmtId="8" fontId="16" fillId="0" borderId="11" xfId="3" applyNumberFormat="1" applyFont="1" applyBorder="1" applyAlignment="1">
      <alignment horizontal="right" vertical="center" wrapText="1" readingOrder="1"/>
    </xf>
    <xf numFmtId="0" fontId="0" fillId="0" borderId="0" xfId="0" applyAlignment="1">
      <alignment vertical="center"/>
    </xf>
    <xf numFmtId="9" fontId="0" fillId="0" borderId="0" xfId="2" applyFont="1"/>
    <xf numFmtId="164" fontId="0" fillId="0" borderId="0" xfId="0" applyNumberFormat="1" applyAlignment="1">
      <alignment horizontal="right"/>
    </xf>
    <xf numFmtId="164" fontId="0" fillId="0" borderId="0" xfId="0" applyNumberFormat="1" applyAlignment="1">
      <alignment horizontal="center"/>
    </xf>
    <xf numFmtId="44" fontId="0" fillId="0" borderId="1" xfId="1" applyFont="1" applyFill="1" applyBorder="1" applyAlignment="1" applyProtection="1">
      <alignment horizontal="center" vertical="center"/>
    </xf>
    <xf numFmtId="164" fontId="0" fillId="4" borderId="1" xfId="0" applyNumberFormat="1" applyFill="1" applyBorder="1" applyAlignment="1">
      <alignment horizontal="center"/>
    </xf>
    <xf numFmtId="164" fontId="0" fillId="0" borderId="1" xfId="0" applyNumberFormat="1" applyBorder="1" applyAlignment="1">
      <alignment horizontal="center"/>
    </xf>
    <xf numFmtId="164" fontId="0" fillId="0" borderId="1" xfId="0" applyNumberFormat="1" applyBorder="1"/>
    <xf numFmtId="164" fontId="0" fillId="0" borderId="5" xfId="0" applyNumberFormat="1" applyBorder="1"/>
    <xf numFmtId="164" fontId="0" fillId="3" borderId="1" xfId="0" applyNumberFormat="1" applyFill="1" applyBorder="1" applyAlignment="1">
      <alignment horizontal="right" indent="1"/>
    </xf>
    <xf numFmtId="164" fontId="5" fillId="0" borderId="1" xfId="0" applyNumberFormat="1" applyFont="1" applyBorder="1" applyAlignment="1">
      <alignment horizontal="center"/>
    </xf>
    <xf numFmtId="44" fontId="0" fillId="0" borderId="1" xfId="1" applyFont="1" applyFill="1" applyBorder="1" applyAlignment="1" applyProtection="1">
      <alignment horizontal="right" vertical="center" indent="1"/>
    </xf>
    <xf numFmtId="164" fontId="0" fillId="4" borderId="1" xfId="0" applyNumberFormat="1" applyFill="1" applyBorder="1" applyAlignment="1">
      <alignment horizontal="right" indent="1"/>
    </xf>
    <xf numFmtId="164" fontId="0" fillId="0" borderId="1" xfId="0" applyNumberFormat="1" applyBorder="1" applyAlignment="1">
      <alignment horizontal="right" indent="1"/>
    </xf>
    <xf numFmtId="164" fontId="0" fillId="0" borderId="5" xfId="0" applyNumberFormat="1" applyBorder="1" applyAlignment="1">
      <alignment horizontal="right" indent="1"/>
    </xf>
    <xf numFmtId="0" fontId="0" fillId="0" borderId="2" xfId="0" applyBorder="1" applyAlignment="1">
      <alignment horizontal="left" vertical="center"/>
    </xf>
    <xf numFmtId="44" fontId="0" fillId="0" borderId="0" xfId="1" applyFont="1" applyFill="1" applyBorder="1" applyAlignment="1" applyProtection="1">
      <alignment horizontal="center" vertical="center"/>
    </xf>
    <xf numFmtId="164" fontId="0" fillId="4" borderId="0" xfId="0" applyNumberFormat="1" applyFill="1" applyAlignment="1">
      <alignment horizontal="center"/>
    </xf>
    <xf numFmtId="164" fontId="0" fillId="0" borderId="0" xfId="0" applyNumberFormat="1"/>
    <xf numFmtId="164" fontId="0" fillId="0" borderId="6" xfId="0" applyNumberFormat="1" applyBorder="1"/>
    <xf numFmtId="164" fontId="0" fillId="3" borderId="0" xfId="0" applyNumberFormat="1" applyFill="1" applyAlignment="1">
      <alignment horizontal="right" indent="1"/>
    </xf>
    <xf numFmtId="164" fontId="5" fillId="0" borderId="0" xfId="0" applyNumberFormat="1" applyFont="1" applyAlignment="1">
      <alignment horizontal="center"/>
    </xf>
    <xf numFmtId="44" fontId="0" fillId="0" borderId="0" xfId="1" applyFont="1" applyFill="1" applyBorder="1" applyAlignment="1" applyProtection="1">
      <alignment horizontal="right" vertical="center" indent="1"/>
    </xf>
    <xf numFmtId="164" fontId="0" fillId="4" borderId="0" xfId="0" applyNumberFormat="1" applyFill="1" applyAlignment="1">
      <alignment horizontal="right" indent="1"/>
    </xf>
    <xf numFmtId="164" fontId="0" fillId="0" borderId="0" xfId="0" applyNumberFormat="1" applyAlignment="1">
      <alignment horizontal="right" indent="1"/>
    </xf>
    <xf numFmtId="164" fontId="0" fillId="0" borderId="6" xfId="0" applyNumberFormat="1" applyBorder="1" applyAlignment="1">
      <alignment horizontal="right" indent="1"/>
    </xf>
    <xf numFmtId="0" fontId="0" fillId="0" borderId="3" xfId="0" applyBorder="1" applyAlignment="1">
      <alignment horizontal="left" vertical="center"/>
    </xf>
    <xf numFmtId="0" fontId="22" fillId="15" borderId="12" xfId="0" applyFont="1" applyFill="1" applyBorder="1" applyAlignment="1">
      <alignment horizontal="left" vertical="center"/>
    </xf>
    <xf numFmtId="164" fontId="23" fillId="15" borderId="4" xfId="0" applyNumberFormat="1" applyFont="1" applyFill="1" applyBorder="1" applyAlignment="1">
      <alignment horizontal="center" vertical="center" wrapText="1"/>
    </xf>
    <xf numFmtId="0" fontId="23" fillId="15" borderId="4" xfId="0" applyFont="1" applyFill="1" applyBorder="1" applyAlignment="1">
      <alignment horizontal="center" vertical="center" wrapText="1"/>
    </xf>
    <xf numFmtId="0" fontId="23" fillId="15" borderId="4" xfId="0" applyFont="1" applyFill="1" applyBorder="1" applyAlignment="1">
      <alignment vertical="center" wrapText="1"/>
    </xf>
    <xf numFmtId="0" fontId="23" fillId="15" borderId="13" xfId="0" applyFont="1" applyFill="1" applyBorder="1" applyAlignment="1">
      <alignment vertical="center" wrapText="1"/>
    </xf>
    <xf numFmtId="0" fontId="22" fillId="14" borderId="12" xfId="0" applyFont="1" applyFill="1" applyBorder="1" applyAlignment="1">
      <alignment horizontal="left" vertical="center"/>
    </xf>
    <xf numFmtId="164" fontId="23" fillId="14" borderId="4" xfId="0" applyNumberFormat="1" applyFont="1" applyFill="1" applyBorder="1" applyAlignment="1">
      <alignment horizontal="center" vertical="center" wrapText="1"/>
    </xf>
    <xf numFmtId="0" fontId="23" fillId="14" borderId="4" xfId="0" applyFont="1" applyFill="1" applyBorder="1" applyAlignment="1">
      <alignment horizontal="center" vertical="center" wrapText="1"/>
    </xf>
    <xf numFmtId="0" fontId="23" fillId="14" borderId="4" xfId="0" applyFont="1" applyFill="1" applyBorder="1" applyAlignment="1">
      <alignment vertical="center" wrapText="1"/>
    </xf>
    <xf numFmtId="0" fontId="23" fillId="14" borderId="13" xfId="0" applyFont="1" applyFill="1" applyBorder="1" applyAlignment="1">
      <alignment vertical="center" wrapText="1"/>
    </xf>
    <xf numFmtId="0" fontId="8" fillId="6" borderId="3" xfId="0" applyFont="1" applyFill="1" applyBorder="1" applyAlignment="1">
      <alignment horizontal="left" vertical="center"/>
    </xf>
    <xf numFmtId="164" fontId="6" fillId="6" borderId="0" xfId="0" applyNumberFormat="1" applyFont="1" applyFill="1" applyAlignment="1">
      <alignment horizontal="center" vertical="center" wrapText="1"/>
    </xf>
    <xf numFmtId="164" fontId="4" fillId="6" borderId="0" xfId="0" applyNumberFormat="1" applyFont="1" applyFill="1" applyAlignment="1">
      <alignment horizontal="center" vertical="center" wrapText="1"/>
    </xf>
    <xf numFmtId="0" fontId="6" fillId="6" borderId="0" xfId="0" applyFont="1" applyFill="1" applyAlignment="1">
      <alignment horizontal="center" vertical="center" wrapText="1"/>
    </xf>
    <xf numFmtId="0" fontId="6" fillId="6" borderId="0" xfId="0" applyFont="1" applyFill="1" applyAlignment="1">
      <alignment vertical="center" wrapText="1"/>
    </xf>
    <xf numFmtId="0" fontId="6" fillId="6" borderId="6" xfId="0" applyFont="1" applyFill="1" applyBorder="1" applyAlignment="1">
      <alignment vertical="center" wrapText="1"/>
    </xf>
    <xf numFmtId="0" fontId="18" fillId="8" borderId="3" xfId="0" applyFont="1" applyFill="1" applyBorder="1" applyAlignment="1">
      <alignment horizontal="left" vertical="center"/>
    </xf>
    <xf numFmtId="164" fontId="6" fillId="8" borderId="0" xfId="0" applyNumberFormat="1" applyFont="1" applyFill="1" applyAlignment="1">
      <alignment horizontal="center" vertical="center" wrapText="1"/>
    </xf>
    <xf numFmtId="164" fontId="4" fillId="8" borderId="0" xfId="0" applyNumberFormat="1" applyFont="1" applyFill="1" applyAlignment="1">
      <alignment horizontal="center" vertical="center" wrapText="1"/>
    </xf>
    <xf numFmtId="0" fontId="6" fillId="8" borderId="0" xfId="0" applyFont="1" applyFill="1" applyAlignment="1">
      <alignment horizontal="center" vertical="center" wrapText="1"/>
    </xf>
    <xf numFmtId="0" fontId="6" fillId="8" borderId="0" xfId="0" applyFont="1" applyFill="1" applyAlignment="1">
      <alignment vertical="center" wrapText="1"/>
    </xf>
    <xf numFmtId="0" fontId="6" fillId="8" borderId="6" xfId="0" applyFont="1" applyFill="1" applyBorder="1" applyAlignment="1">
      <alignment vertical="center" wrapText="1"/>
    </xf>
    <xf numFmtId="164" fontId="0" fillId="3" borderId="0" xfId="0" applyNumberFormat="1" applyFill="1" applyAlignment="1">
      <alignment horizontal="center"/>
    </xf>
    <xf numFmtId="0" fontId="18" fillId="7" borderId="3" xfId="0" applyFont="1" applyFill="1" applyBorder="1" applyAlignment="1">
      <alignment horizontal="left" vertical="center"/>
    </xf>
    <xf numFmtId="164" fontId="6" fillId="7" borderId="0" xfId="0" applyNumberFormat="1" applyFont="1" applyFill="1" applyAlignment="1">
      <alignment horizontal="center" vertical="center" wrapText="1"/>
    </xf>
    <xf numFmtId="164" fontId="4" fillId="7" borderId="0" xfId="0" applyNumberFormat="1" applyFont="1" applyFill="1" applyAlignment="1">
      <alignment horizontal="center" vertical="center" wrapText="1"/>
    </xf>
    <xf numFmtId="0" fontId="4" fillId="7" borderId="0" xfId="0" applyFont="1" applyFill="1" applyAlignment="1">
      <alignment horizontal="center" vertical="center" wrapText="1"/>
    </xf>
    <xf numFmtId="0" fontId="4" fillId="7" borderId="0" xfId="0" applyFont="1" applyFill="1" applyAlignment="1">
      <alignment vertical="center" wrapText="1"/>
    </xf>
    <xf numFmtId="0" fontId="4" fillId="7" borderId="6" xfId="0" applyFont="1" applyFill="1" applyBorder="1" applyAlignment="1">
      <alignment vertical="center" wrapText="1"/>
    </xf>
    <xf numFmtId="0" fontId="7" fillId="0" borderId="0" xfId="0" applyFont="1" applyAlignment="1">
      <alignment horizontal="right" vertical="center"/>
    </xf>
    <xf numFmtId="164" fontId="3" fillId="2" borderId="0" xfId="0" applyNumberFormat="1" applyFont="1" applyFill="1" applyAlignment="1">
      <alignment horizontal="left"/>
    </xf>
    <xf numFmtId="0" fontId="0" fillId="2" borderId="0" xfId="0" applyFill="1"/>
    <xf numFmtId="164" fontId="0" fillId="2" borderId="0" xfId="0" applyNumberFormat="1" applyFill="1" applyAlignment="1">
      <alignment horizontal="center"/>
    </xf>
    <xf numFmtId="0" fontId="11" fillId="0" borderId="0" xfId="0" applyFont="1"/>
    <xf numFmtId="0" fontId="3" fillId="0" borderId="0" xfId="0" applyFont="1"/>
    <xf numFmtId="0" fontId="20" fillId="13" borderId="0" xfId="0" applyFont="1" applyFill="1" applyAlignment="1">
      <alignment vertical="center"/>
    </xf>
    <xf numFmtId="0" fontId="0" fillId="11" borderId="0" xfId="0" applyFill="1"/>
    <xf numFmtId="0" fontId="17" fillId="11" borderId="0" xfId="0" applyFont="1" applyFill="1"/>
    <xf numFmtId="0" fontId="20" fillId="11" borderId="0" xfId="0" applyFont="1" applyFill="1" applyAlignment="1">
      <alignment horizontal="center" vertical="center"/>
    </xf>
    <xf numFmtId="0" fontId="9" fillId="0" borderId="0" xfId="0" applyFont="1"/>
    <xf numFmtId="0" fontId="9" fillId="2" borderId="0" xfId="0" applyFont="1" applyFill="1"/>
    <xf numFmtId="164" fontId="12" fillId="12" borderId="0" xfId="0" applyNumberFormat="1" applyFont="1" applyFill="1" applyAlignment="1">
      <alignment horizontal="right" vertical="center" wrapText="1"/>
    </xf>
    <xf numFmtId="164" fontId="12" fillId="12" borderId="0" xfId="0" applyNumberFormat="1" applyFont="1" applyFill="1" applyAlignment="1">
      <alignment horizontal="center" vertical="center" wrapText="1"/>
    </xf>
    <xf numFmtId="164" fontId="10" fillId="4" borderId="0" xfId="0" applyNumberFormat="1" applyFont="1" applyFill="1" applyAlignment="1">
      <alignment horizontal="center" vertical="center" wrapText="1"/>
    </xf>
    <xf numFmtId="0" fontId="10" fillId="4" borderId="0" xfId="0" applyFont="1" applyFill="1" applyAlignment="1">
      <alignment horizontal="center" vertical="center" wrapText="1"/>
    </xf>
    <xf numFmtId="0" fontId="10" fillId="2" borderId="0" xfId="0" applyFont="1" applyFill="1" applyAlignment="1">
      <alignment horizontal="center" vertical="center" wrapText="1"/>
    </xf>
    <xf numFmtId="0" fontId="0" fillId="12" borderId="0" xfId="0" applyFill="1" applyAlignment="1">
      <alignment vertical="center"/>
    </xf>
    <xf numFmtId="0" fontId="18" fillId="9" borderId="12" xfId="0" applyFont="1" applyFill="1" applyBorder="1" applyAlignment="1">
      <alignment vertical="center" wrapText="1"/>
    </xf>
    <xf numFmtId="164" fontId="6" fillId="9" borderId="4" xfId="0" applyNumberFormat="1" applyFont="1" applyFill="1" applyBorder="1" applyAlignment="1">
      <alignment horizontal="center" vertical="center" wrapText="1"/>
    </xf>
    <xf numFmtId="0" fontId="0" fillId="9" borderId="4" xfId="0" applyFill="1" applyBorder="1" applyAlignment="1">
      <alignment vertical="center"/>
    </xf>
    <xf numFmtId="0" fontId="4" fillId="9" borderId="4" xfId="0" applyFont="1" applyFill="1" applyBorder="1" applyAlignment="1">
      <alignment horizontal="center" vertical="center" wrapText="1"/>
    </xf>
    <xf numFmtId="164" fontId="4" fillId="9" borderId="4" xfId="0" applyNumberFormat="1" applyFont="1" applyFill="1" applyBorder="1" applyAlignment="1">
      <alignment horizontal="center" vertical="center" wrapText="1"/>
    </xf>
    <xf numFmtId="0" fontId="4" fillId="9" borderId="4" xfId="0" applyFont="1" applyFill="1" applyBorder="1" applyAlignment="1">
      <alignment vertical="center" wrapText="1"/>
    </xf>
    <xf numFmtId="0" fontId="4" fillId="9" borderId="13" xfId="0" applyFont="1" applyFill="1" applyBorder="1" applyAlignment="1">
      <alignment vertical="center" wrapText="1"/>
    </xf>
    <xf numFmtId="164" fontId="0" fillId="2" borderId="0" xfId="0" applyNumberFormat="1" applyFill="1" applyAlignment="1" applyProtection="1">
      <alignment horizontal="center"/>
      <protection locked="0"/>
    </xf>
    <xf numFmtId="164" fontId="0" fillId="2" borderId="0" xfId="0" applyNumberFormat="1" applyFill="1" applyAlignment="1" applyProtection="1">
      <alignment horizontal="right" indent="1"/>
      <protection locked="0"/>
    </xf>
    <xf numFmtId="9" fontId="0" fillId="2" borderId="0" xfId="1" applyNumberFormat="1" applyFont="1" applyFill="1" applyBorder="1" applyAlignment="1" applyProtection="1">
      <alignment horizontal="center" vertical="center"/>
      <protection locked="0"/>
    </xf>
    <xf numFmtId="164" fontId="0" fillId="2" borderId="1" xfId="0" applyNumberFormat="1" applyFill="1" applyBorder="1" applyAlignment="1" applyProtection="1">
      <alignment horizontal="center"/>
      <protection locked="0"/>
    </xf>
    <xf numFmtId="9" fontId="0" fillId="2" borderId="2" xfId="1" applyNumberFormat="1" applyFont="1" applyFill="1" applyBorder="1" applyAlignment="1" applyProtection="1">
      <alignment horizontal="center" vertical="center"/>
      <protection locked="0"/>
    </xf>
    <xf numFmtId="0" fontId="3" fillId="16" borderId="0" xfId="0" applyFont="1" applyFill="1" applyAlignment="1" applyProtection="1">
      <alignment horizontal="center"/>
      <protection locked="0"/>
    </xf>
    <xf numFmtId="0" fontId="0" fillId="0" borderId="0" xfId="0" applyAlignment="1">
      <alignment horizontal="left" wrapText="1"/>
    </xf>
    <xf numFmtId="0" fontId="7" fillId="10" borderId="0" xfId="0" applyFont="1" applyFill="1" applyAlignment="1">
      <alignment horizontal="center" vertical="center"/>
    </xf>
    <xf numFmtId="0" fontId="7" fillId="10" borderId="6" xfId="0" applyFont="1" applyFill="1" applyBorder="1" applyAlignment="1">
      <alignment horizontal="center" vertical="center"/>
    </xf>
    <xf numFmtId="0" fontId="19" fillId="11" borderId="0" xfId="0" applyFont="1" applyFill="1" applyAlignment="1">
      <alignment horizontal="center" vertical="center"/>
    </xf>
    <xf numFmtId="164" fontId="12" fillId="12" borderId="0" xfId="0" applyNumberFormat="1" applyFont="1" applyFill="1" applyAlignment="1">
      <alignment horizontal="left" vertical="center" indent="1"/>
    </xf>
    <xf numFmtId="0" fontId="7" fillId="4" borderId="0" xfId="0" applyFont="1" applyFill="1" applyAlignment="1">
      <alignment horizontal="center" vertical="center"/>
    </xf>
    <xf numFmtId="0" fontId="19" fillId="5" borderId="0" xfId="0" applyFont="1" applyFill="1" applyAlignment="1">
      <alignment horizontal="center" vertical="center"/>
    </xf>
    <xf numFmtId="0" fontId="19" fillId="5" borderId="6" xfId="0" applyFont="1" applyFill="1" applyBorder="1" applyAlignment="1">
      <alignment horizontal="center" vertical="center"/>
    </xf>
    <xf numFmtId="0" fontId="10" fillId="10" borderId="0" xfId="0" applyFont="1" applyFill="1" applyAlignment="1">
      <alignment horizontal="center" vertical="center" wrapText="1"/>
    </xf>
    <xf numFmtId="0" fontId="10" fillId="4" borderId="0" xfId="0" applyFont="1" applyFill="1" applyAlignment="1">
      <alignment horizontal="center" vertical="center" wrapText="1"/>
    </xf>
    <xf numFmtId="164" fontId="10" fillId="10" borderId="0" xfId="0" applyNumberFormat="1" applyFont="1" applyFill="1" applyAlignment="1">
      <alignment horizontal="center" vertical="center" wrapText="1"/>
    </xf>
    <xf numFmtId="0" fontId="21" fillId="4" borderId="0" xfId="0" applyFont="1" applyFill="1" applyAlignment="1">
      <alignment horizontal="center" vertical="center" wrapText="1"/>
    </xf>
    <xf numFmtId="0" fontId="10" fillId="10" borderId="6" xfId="0" applyFont="1" applyFill="1" applyBorder="1" applyAlignment="1">
      <alignment horizontal="center" vertical="center" wrapText="1"/>
    </xf>
  </cellXfs>
  <cellStyles count="5">
    <cellStyle name="Currency" xfId="1" builtinId="4"/>
    <cellStyle name="Currency 2" xfId="4" xr:uid="{356A7510-2C07-403D-9609-33A639442F1A}"/>
    <cellStyle name="Normal" xfId="0" builtinId="0"/>
    <cellStyle name="Normal 2" xfId="3" xr:uid="{EA4F4C28-2EB8-40C5-89C4-C37DAAF0867B}"/>
    <cellStyle name="Percent" xfId="2" builtinId="5"/>
  </cellStyles>
  <dxfs count="0"/>
  <tableStyles count="0" defaultTableStyle="TableStyleMedium2" defaultPivotStyle="PivotStyleLight16"/>
  <colors>
    <mruColors>
      <color rgb="FFCCFFFF"/>
      <color rgb="FFCCFF99"/>
      <color rgb="FFEDF9D7"/>
      <color rgb="FFCCECFF"/>
      <color rgb="FFFFCC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xdr:col>
      <xdr:colOff>2148206</xdr:colOff>
      <xdr:row>1</xdr:row>
      <xdr:rowOff>209550</xdr:rowOff>
    </xdr:to>
    <xdr:pic>
      <xdr:nvPicPr>
        <xdr:cNvPr id="3" name="Picture 2">
          <a:extLst>
            <a:ext uri="{FF2B5EF4-FFF2-40B4-BE49-F238E27FC236}">
              <a16:creationId xmlns:a16="http://schemas.microsoft.com/office/drawing/2014/main" id="{454A7B8E-A0B0-BD47-0CAF-51BC89E9228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301" y="0"/>
          <a:ext cx="2148205" cy="755650"/>
        </a:xfrm>
        <a:prstGeom prst="rect">
          <a:avLst/>
        </a:prstGeom>
      </xdr:spPr>
    </xdr:pic>
    <xdr:clientData/>
  </xdr:twoCellAnchor>
  <xdr:twoCellAnchor editAs="oneCell">
    <xdr:from>
      <xdr:col>1</xdr:col>
      <xdr:colOff>0</xdr:colOff>
      <xdr:row>38</xdr:row>
      <xdr:rowOff>180975</xdr:rowOff>
    </xdr:from>
    <xdr:to>
      <xdr:col>4</xdr:col>
      <xdr:colOff>812800</xdr:colOff>
      <xdr:row>71</xdr:row>
      <xdr:rowOff>41275</xdr:rowOff>
    </xdr:to>
    <xdr:pic>
      <xdr:nvPicPr>
        <xdr:cNvPr id="4" name="Picture 3">
          <a:extLst>
            <a:ext uri="{FF2B5EF4-FFF2-40B4-BE49-F238E27FC236}">
              <a16:creationId xmlns:a16="http://schemas.microsoft.com/office/drawing/2014/main" id="{9EC6F160-CCCA-739B-3580-610D87F352C0}"/>
            </a:ext>
          </a:extLst>
        </xdr:cNvPr>
        <xdr:cNvPicPr>
          <a:picLocks noChangeAspect="1"/>
        </xdr:cNvPicPr>
      </xdr:nvPicPr>
      <xdr:blipFill>
        <a:blip xmlns:r="http://schemas.openxmlformats.org/officeDocument/2006/relationships" r:embed="rId2"/>
        <a:stretch>
          <a:fillRect/>
        </a:stretch>
      </xdr:blipFill>
      <xdr:spPr>
        <a:xfrm>
          <a:off x="241300" y="9197975"/>
          <a:ext cx="5346700" cy="6146800"/>
        </a:xfrm>
        <a:prstGeom prst="rect">
          <a:avLst/>
        </a:prstGeom>
      </xdr:spPr>
    </xdr:pic>
    <xdr:clientData/>
  </xdr:twoCellAnchor>
  <xdr:twoCellAnchor editAs="oneCell">
    <xdr:from>
      <xdr:col>1</xdr:col>
      <xdr:colOff>0</xdr:colOff>
      <xdr:row>38</xdr:row>
      <xdr:rowOff>0</xdr:rowOff>
    </xdr:from>
    <xdr:to>
      <xdr:col>4</xdr:col>
      <xdr:colOff>190500</xdr:colOff>
      <xdr:row>39</xdr:row>
      <xdr:rowOff>114300</xdr:rowOff>
    </xdr:to>
    <xdr:pic>
      <xdr:nvPicPr>
        <xdr:cNvPr id="5" name="Picture 4">
          <a:extLst>
            <a:ext uri="{FF2B5EF4-FFF2-40B4-BE49-F238E27FC236}">
              <a16:creationId xmlns:a16="http://schemas.microsoft.com/office/drawing/2014/main" id="{868E85B7-858D-AA49-3CFB-C7060D9BEF50}"/>
            </a:ext>
          </a:extLst>
        </xdr:cNvPr>
        <xdr:cNvPicPr>
          <a:picLocks noChangeAspect="1"/>
        </xdr:cNvPicPr>
      </xdr:nvPicPr>
      <xdr:blipFill>
        <a:blip xmlns:r="http://schemas.openxmlformats.org/officeDocument/2006/relationships" r:embed="rId3"/>
        <a:stretch>
          <a:fillRect/>
        </a:stretch>
      </xdr:blipFill>
      <xdr:spPr>
        <a:xfrm>
          <a:off x="241300" y="9017000"/>
          <a:ext cx="4724400" cy="30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C815-F7DB-4C1B-82C4-2DB0173FFC7B}">
  <dimension ref="B1:X47"/>
  <sheetViews>
    <sheetView showGridLines="0" tabSelected="1" zoomScaleNormal="100" workbookViewId="0">
      <selection activeCell="D37" sqref="D37"/>
    </sheetView>
  </sheetViews>
  <sheetFormatPr baseColWidth="10" defaultColWidth="9.1640625" defaultRowHeight="15" x14ac:dyDescent="0.2"/>
  <cols>
    <col min="1" max="1" width="3.1640625" customWidth="1"/>
    <col min="2" max="2" width="30.5" style="9" customWidth="1"/>
    <col min="3" max="3" width="13.5" style="11" customWidth="1"/>
    <col min="4" max="4" width="15.5" style="12" customWidth="1"/>
    <col min="5" max="5" width="16.1640625" bestFit="1" customWidth="1"/>
    <col min="6" max="6" width="14.5" style="12" customWidth="1"/>
    <col min="7" max="7" width="15.33203125" style="12" customWidth="1"/>
    <col min="8" max="9" width="13.5" customWidth="1"/>
    <col min="10" max="10" width="14.83203125" bestFit="1" customWidth="1"/>
    <col min="11" max="11" width="11.83203125" customWidth="1"/>
    <col min="12" max="12" width="3.5" customWidth="1"/>
    <col min="13" max="13" width="13.33203125" customWidth="1"/>
    <col min="14" max="14" width="15.33203125" customWidth="1"/>
    <col min="15" max="15" width="15.33203125" hidden="1" customWidth="1"/>
    <col min="16" max="16" width="14.5" customWidth="1"/>
    <col min="17" max="17" width="12.1640625" customWidth="1"/>
    <col min="18" max="18" width="16.5" bestFit="1" customWidth="1"/>
    <col min="19" max="19" width="13.6640625" customWidth="1"/>
    <col min="20" max="20" width="2.5" customWidth="1"/>
    <col min="21" max="21" width="16.5" customWidth="1"/>
    <col min="22" max="23" width="21.1640625" customWidth="1"/>
  </cols>
  <sheetData>
    <row r="1" spans="2:24" ht="43.5" customHeight="1" x14ac:dyDescent="0.2"/>
    <row r="2" spans="2:24" ht="52.5" customHeight="1" x14ac:dyDescent="0.2">
      <c r="B2" s="96" t="s">
        <v>40</v>
      </c>
      <c r="C2" s="96"/>
      <c r="D2" s="96"/>
      <c r="E2" s="96"/>
      <c r="F2" s="96"/>
      <c r="G2" s="96"/>
      <c r="H2" s="96"/>
      <c r="I2" s="96"/>
      <c r="J2" s="96"/>
      <c r="K2" s="96"/>
      <c r="L2" s="96"/>
      <c r="M2" s="96"/>
      <c r="N2" s="96"/>
      <c r="O2" s="96"/>
      <c r="P2" s="96"/>
      <c r="Q2" s="96"/>
      <c r="R2" s="96"/>
      <c r="S2" s="96"/>
    </row>
    <row r="3" spans="2:24" x14ac:dyDescent="0.2">
      <c r="B3" s="9" t="s">
        <v>38</v>
      </c>
    </row>
    <row r="4" spans="2:24" ht="6.75" customHeight="1" x14ac:dyDescent="0.2"/>
    <row r="5" spans="2:24" ht="19" x14ac:dyDescent="0.25">
      <c r="B5" s="65" t="s">
        <v>0</v>
      </c>
      <c r="C5" s="95">
        <v>1</v>
      </c>
      <c r="D5" s="66" t="s">
        <v>37</v>
      </c>
      <c r="E5" s="67"/>
      <c r="F5" s="68"/>
      <c r="G5" s="68"/>
      <c r="H5" s="67"/>
      <c r="I5" t="s">
        <v>41</v>
      </c>
      <c r="J5" s="69"/>
      <c r="L5" s="70"/>
    </row>
    <row r="6" spans="2:24" ht="7.5" customHeight="1" x14ac:dyDescent="0.2">
      <c r="K6" s="71"/>
      <c r="L6" s="71"/>
      <c r="M6" s="71"/>
      <c r="N6" s="71"/>
    </row>
    <row r="7" spans="2:24" ht="22" customHeight="1" x14ac:dyDescent="0.2">
      <c r="B7" s="100" t="s">
        <v>1</v>
      </c>
      <c r="C7" s="100"/>
      <c r="D7" s="102" t="s">
        <v>2</v>
      </c>
      <c r="E7" s="102"/>
      <c r="F7" s="102"/>
      <c r="G7" s="102"/>
      <c r="H7" s="102"/>
      <c r="I7" s="103"/>
      <c r="J7" s="99" t="s">
        <v>3</v>
      </c>
      <c r="K7" s="99"/>
      <c r="L7" s="99"/>
      <c r="M7" s="99"/>
      <c r="N7" s="99"/>
      <c r="O7" s="99"/>
      <c r="P7" s="99"/>
      <c r="Q7" s="99"/>
      <c r="R7" s="99"/>
      <c r="S7" s="99"/>
    </row>
    <row r="8" spans="2:24" ht="6" customHeight="1" x14ac:dyDescent="0.2">
      <c r="B8" s="100"/>
      <c r="C8" s="100"/>
      <c r="D8" s="102"/>
      <c r="E8" s="102"/>
      <c r="F8" s="102"/>
      <c r="G8" s="102"/>
      <c r="H8" s="102"/>
      <c r="I8" s="103"/>
      <c r="J8" s="72"/>
      <c r="K8" s="73"/>
      <c r="L8" s="73"/>
      <c r="M8" s="73"/>
      <c r="N8" s="73"/>
      <c r="O8" s="74"/>
      <c r="P8" s="73"/>
      <c r="Q8" s="73"/>
      <c r="R8" s="73"/>
      <c r="S8" s="73"/>
    </row>
    <row r="9" spans="2:24" s="75" customFormat="1" ht="24.75" customHeight="1" x14ac:dyDescent="0.2">
      <c r="B9" s="100"/>
      <c r="C9" s="100"/>
      <c r="D9" s="101" t="s">
        <v>34</v>
      </c>
      <c r="E9" s="101"/>
      <c r="F9" s="97" t="s">
        <v>5</v>
      </c>
      <c r="G9" s="97"/>
      <c r="H9" s="97"/>
      <c r="I9" s="98"/>
      <c r="J9" s="101" t="s">
        <v>4</v>
      </c>
      <c r="K9" s="101"/>
      <c r="L9" s="101"/>
      <c r="M9" s="101"/>
      <c r="N9" s="101"/>
      <c r="O9" s="76"/>
      <c r="P9" s="97" t="s">
        <v>5</v>
      </c>
      <c r="Q9" s="97"/>
      <c r="R9" s="97"/>
      <c r="S9" s="97"/>
      <c r="T9"/>
      <c r="U9"/>
      <c r="V9"/>
    </row>
    <row r="10" spans="2:24" s="9" customFormat="1" ht="54" customHeight="1" x14ac:dyDescent="0.2">
      <c r="B10" s="77"/>
      <c r="C10" s="78" t="s">
        <v>6</v>
      </c>
      <c r="D10" s="79" t="s">
        <v>7</v>
      </c>
      <c r="E10" s="80" t="s">
        <v>8</v>
      </c>
      <c r="F10" s="106" t="s">
        <v>9</v>
      </c>
      <c r="G10" s="106" t="s">
        <v>10</v>
      </c>
      <c r="H10" s="104" t="s">
        <v>11</v>
      </c>
      <c r="I10" s="108" t="s">
        <v>12</v>
      </c>
      <c r="J10" s="80" t="s">
        <v>13</v>
      </c>
      <c r="K10" s="79" t="s">
        <v>14</v>
      </c>
      <c r="L10" s="79" t="s">
        <v>15</v>
      </c>
      <c r="M10" s="79" t="s">
        <v>16</v>
      </c>
      <c r="N10" s="105" t="s">
        <v>8</v>
      </c>
      <c r="O10" s="81"/>
      <c r="P10" s="106" t="s">
        <v>9</v>
      </c>
      <c r="Q10" s="106" t="s">
        <v>10</v>
      </c>
      <c r="R10" s="104" t="s">
        <v>11</v>
      </c>
      <c r="S10" s="104" t="s">
        <v>12</v>
      </c>
      <c r="T10"/>
      <c r="U10"/>
      <c r="V10"/>
      <c r="W10"/>
      <c r="X10"/>
    </row>
    <row r="11" spans="2:24" s="9" customFormat="1" ht="16.5" customHeight="1" x14ac:dyDescent="0.2">
      <c r="B11" s="82"/>
      <c r="C11" s="78"/>
      <c r="D11" s="79"/>
      <c r="E11" s="80"/>
      <c r="F11" s="106"/>
      <c r="G11" s="106"/>
      <c r="H11" s="104"/>
      <c r="I11" s="108"/>
      <c r="J11" s="107" t="s">
        <v>35</v>
      </c>
      <c r="K11" s="107"/>
      <c r="L11" s="107"/>
      <c r="M11" s="107"/>
      <c r="N11" s="105"/>
      <c r="O11" s="81"/>
      <c r="P11" s="106"/>
      <c r="Q11" s="106"/>
      <c r="R11" s="104"/>
      <c r="S11" s="104"/>
      <c r="T11"/>
      <c r="U11"/>
      <c r="V11"/>
      <c r="W11"/>
      <c r="X11"/>
    </row>
    <row r="12" spans="2:24" s="9" customFormat="1" ht="19" customHeight="1" x14ac:dyDescent="0.2">
      <c r="B12" s="83" t="s">
        <v>17</v>
      </c>
      <c r="C12" s="84"/>
      <c r="D12" s="85"/>
      <c r="E12" s="86"/>
      <c r="F12" s="87"/>
      <c r="G12" s="87"/>
      <c r="H12" s="88"/>
      <c r="I12" s="89"/>
      <c r="J12" s="86"/>
      <c r="K12" s="87"/>
      <c r="L12" s="87"/>
      <c r="M12" s="87"/>
      <c r="N12" s="86"/>
      <c r="O12" s="86"/>
      <c r="P12" s="87"/>
      <c r="Q12" s="87"/>
      <c r="R12" s="88"/>
      <c r="S12" s="89"/>
      <c r="T12"/>
      <c r="U12"/>
      <c r="V12"/>
      <c r="W12"/>
      <c r="X12"/>
    </row>
    <row r="13" spans="2:24" ht="15" customHeight="1" x14ac:dyDescent="0.2">
      <c r="B13" s="35" t="s">
        <v>18</v>
      </c>
      <c r="C13" s="33" cm="1">
        <f t="array" ref="C13">_xlfn.IFS($C$5=1,Sheet2!D3,$C$5=2,Sheet2!E3,$C$5=3,Sheet2!F3,$C$5=4,Sheet2!G3)</f>
        <v>811</v>
      </c>
      <c r="D13" s="91"/>
      <c r="E13" s="31">
        <f>D13*12</f>
        <v>0</v>
      </c>
      <c r="F13" s="32">
        <f>$C13-D13</f>
        <v>811</v>
      </c>
      <c r="G13" s="33">
        <f>F13*12/26</f>
        <v>374.30769230769232</v>
      </c>
      <c r="H13" s="33">
        <f>F13*12/24</f>
        <v>405.5</v>
      </c>
      <c r="I13" s="34">
        <f>F13*12</f>
        <v>9732</v>
      </c>
      <c r="J13" s="92"/>
      <c r="K13" s="29">
        <f>$C13*J13</f>
        <v>0</v>
      </c>
      <c r="L13" s="30" t="s">
        <v>15</v>
      </c>
      <c r="M13" s="90"/>
      <c r="N13" s="25">
        <f>IF(K13=0,M13,K13)*12</f>
        <v>0</v>
      </c>
      <c r="O13" s="25">
        <f>IF(K13&gt;M13,K13,M13)</f>
        <v>0</v>
      </c>
      <c r="P13" s="26">
        <f>$C13-O13</f>
        <v>811</v>
      </c>
      <c r="Q13" s="12">
        <f>P13*12/26</f>
        <v>374.30769230769232</v>
      </c>
      <c r="R13" s="27">
        <f>P13*12/24</f>
        <v>405.5</v>
      </c>
      <c r="S13" s="28">
        <f>P13*12</f>
        <v>9732</v>
      </c>
    </row>
    <row r="14" spans="2:24" ht="15" customHeight="1" x14ac:dyDescent="0.2">
      <c r="B14" s="35" t="s">
        <v>19</v>
      </c>
      <c r="C14" s="33" cm="1">
        <f t="array" ref="C14">_xlfn.IFS($C$5=1,Sheet2!D4,$C$5=2,Sheet2!E4,$C$5=3,Sheet2!F4,$C$5=4,Sheet2!G4)</f>
        <v>1782</v>
      </c>
      <c r="D14" s="91"/>
      <c r="E14" s="31">
        <f>D14*12</f>
        <v>0</v>
      </c>
      <c r="F14" s="32">
        <f>$C14-D14</f>
        <v>1782</v>
      </c>
      <c r="G14" s="33">
        <f>F14*12/26</f>
        <v>822.46153846153845</v>
      </c>
      <c r="H14" s="33">
        <f>F14*12/24</f>
        <v>891</v>
      </c>
      <c r="I14" s="34">
        <f>F14*12</f>
        <v>21384</v>
      </c>
      <c r="J14" s="92"/>
      <c r="K14" s="29">
        <f>$C14*J14</f>
        <v>0</v>
      </c>
      <c r="L14" s="30" t="s">
        <v>15</v>
      </c>
      <c r="M14" s="90"/>
      <c r="N14" s="25">
        <f>IF(K14=0,M14,K14)*12</f>
        <v>0</v>
      </c>
      <c r="O14" s="25">
        <f>IF(K14&gt;M14,K14,M14)</f>
        <v>0</v>
      </c>
      <c r="P14" s="26">
        <f>$C14-O14</f>
        <v>1782</v>
      </c>
      <c r="Q14" s="12">
        <f>P14*12/26</f>
        <v>822.46153846153845</v>
      </c>
      <c r="R14" s="27">
        <f>P14*12/24</f>
        <v>891</v>
      </c>
      <c r="S14" s="28">
        <f>P14*12</f>
        <v>21384</v>
      </c>
    </row>
    <row r="15" spans="2:24" ht="15" customHeight="1" x14ac:dyDescent="0.2">
      <c r="B15" s="35" t="s">
        <v>20</v>
      </c>
      <c r="C15" s="33" cm="1">
        <f t="array" ref="C15">_xlfn.IFS($C$5=1,Sheet2!D5,$C$5=2,Sheet2!E5,$C$5=3,Sheet2!F5,$C$5=4,Sheet2!G5)</f>
        <v>2107</v>
      </c>
      <c r="D15" s="91"/>
      <c r="E15" s="31">
        <f>D15*12</f>
        <v>0</v>
      </c>
      <c r="F15" s="32">
        <f>$C15-D15</f>
        <v>2107</v>
      </c>
      <c r="G15" s="33">
        <f>F15*12/26</f>
        <v>972.46153846153845</v>
      </c>
      <c r="H15" s="33">
        <f>F15*12/24</f>
        <v>1053.5</v>
      </c>
      <c r="I15" s="34">
        <f>F15*12</f>
        <v>25284</v>
      </c>
      <c r="J15" s="92"/>
      <c r="K15" s="29">
        <f>$C15*J15</f>
        <v>0</v>
      </c>
      <c r="L15" s="30" t="s">
        <v>15</v>
      </c>
      <c r="M15" s="90"/>
      <c r="N15" s="25">
        <f>IF(K15=0,M15,K15)*12</f>
        <v>0</v>
      </c>
      <c r="O15" s="25">
        <f>IF(K15&gt;M15,K15,M15)</f>
        <v>0</v>
      </c>
      <c r="P15" s="26">
        <f>$C15-O15</f>
        <v>2107</v>
      </c>
      <c r="Q15" s="12">
        <f>P15*12/26</f>
        <v>972.46153846153845</v>
      </c>
      <c r="R15" s="27">
        <f>P15*12/24</f>
        <v>1053.5</v>
      </c>
      <c r="S15" s="28">
        <f>P15*12</f>
        <v>25284</v>
      </c>
    </row>
    <row r="16" spans="2:24" ht="20.25" customHeight="1" x14ac:dyDescent="0.2">
      <c r="B16" s="59" t="s">
        <v>21</v>
      </c>
      <c r="C16" s="60"/>
      <c r="D16" s="61"/>
      <c r="E16" s="62"/>
      <c r="F16" s="61"/>
      <c r="G16" s="61"/>
      <c r="H16" s="63"/>
      <c r="I16" s="64"/>
      <c r="J16" s="62"/>
      <c r="K16" s="61"/>
      <c r="L16" s="61"/>
      <c r="M16" s="61"/>
      <c r="N16" s="62"/>
      <c r="O16" s="62"/>
      <c r="P16" s="61"/>
      <c r="Q16" s="61"/>
      <c r="R16" s="63"/>
      <c r="S16" s="64"/>
    </row>
    <row r="17" spans="2:19" ht="15" customHeight="1" x14ac:dyDescent="0.2">
      <c r="B17" s="35" t="s">
        <v>18</v>
      </c>
      <c r="C17" s="33" cm="1">
        <f t="array" ref="C17">_xlfn.IFS($C$5=1,Sheet2!D6,$C$5=2,Sheet2!E6,$C$5=3,Sheet2!F6,$C$5=4,Sheet2!G6)</f>
        <v>984</v>
      </c>
      <c r="D17" s="90"/>
      <c r="E17" s="31">
        <f t="shared" ref="E17:E19" si="0">D17*12</f>
        <v>0</v>
      </c>
      <c r="F17" s="32">
        <f t="shared" ref="F17:F19" si="1">$C17-D17</f>
        <v>984</v>
      </c>
      <c r="G17" s="33">
        <f>F17*12/26</f>
        <v>454.15384615384613</v>
      </c>
      <c r="H17" s="33">
        <f>F17*12/24</f>
        <v>492</v>
      </c>
      <c r="I17" s="34">
        <f>F17*12</f>
        <v>11808</v>
      </c>
      <c r="J17" s="92"/>
      <c r="K17" s="58">
        <f>$C17*J17</f>
        <v>0</v>
      </c>
      <c r="L17" s="30" t="s">
        <v>15</v>
      </c>
      <c r="M17" s="90"/>
      <c r="N17" s="25">
        <f>IF(K17=0,M17,K17)*12</f>
        <v>0</v>
      </c>
      <c r="O17" s="25">
        <f>IF(K17&gt;M17,K17,M17)</f>
        <v>0</v>
      </c>
      <c r="P17" s="26">
        <f>$C17-O17</f>
        <v>984</v>
      </c>
      <c r="Q17" s="12">
        <f>P17*12/26</f>
        <v>454.15384615384613</v>
      </c>
      <c r="R17" s="27">
        <f>P17*12/24</f>
        <v>492</v>
      </c>
      <c r="S17" s="28">
        <f>P17*12</f>
        <v>11808</v>
      </c>
    </row>
    <row r="18" spans="2:19" ht="15" customHeight="1" x14ac:dyDescent="0.2">
      <c r="B18" s="35" t="s">
        <v>19</v>
      </c>
      <c r="C18" s="33" cm="1">
        <f t="array" ref="C18">_xlfn.IFS($C$5=1,Sheet2!D7,$C$5=2,Sheet2!E7,$C$5=3,Sheet2!F7,$C$5=4,Sheet2!G7)</f>
        <v>2164</v>
      </c>
      <c r="D18" s="90"/>
      <c r="E18" s="31">
        <f t="shared" si="0"/>
        <v>0</v>
      </c>
      <c r="F18" s="32">
        <f t="shared" si="1"/>
        <v>2164</v>
      </c>
      <c r="G18" s="33">
        <f>F18*12/26</f>
        <v>998.76923076923072</v>
      </c>
      <c r="H18" s="33">
        <f>F18*12/24</f>
        <v>1082</v>
      </c>
      <c r="I18" s="34">
        <f>F18*12</f>
        <v>25968</v>
      </c>
      <c r="J18" s="92"/>
      <c r="K18" s="58">
        <f>$C18*J18</f>
        <v>0</v>
      </c>
      <c r="L18" s="30" t="s">
        <v>15</v>
      </c>
      <c r="M18" s="90"/>
      <c r="N18" s="25">
        <f>IF(K18=0,M18,K18)*12</f>
        <v>0</v>
      </c>
      <c r="O18" s="25">
        <f>IF(K18&gt;M18,K18,M18)</f>
        <v>0</v>
      </c>
      <c r="P18" s="26">
        <f>$C18-O18</f>
        <v>2164</v>
      </c>
      <c r="Q18" s="12">
        <f>P18*12/26</f>
        <v>998.76923076923072</v>
      </c>
      <c r="R18" s="27">
        <f>P18*12/24</f>
        <v>1082</v>
      </c>
      <c r="S18" s="28">
        <f>P18*12</f>
        <v>25968</v>
      </c>
    </row>
    <row r="19" spans="2:19" x14ac:dyDescent="0.2">
      <c r="B19" s="35" t="s">
        <v>20</v>
      </c>
      <c r="C19" s="33" cm="1">
        <f t="array" ref="C19">_xlfn.IFS($C$5=1,Sheet2!D8,$C$5=2,Sheet2!E8,$C$5=3,Sheet2!F8,$C$5=4,Sheet2!G8)</f>
        <v>2558</v>
      </c>
      <c r="D19" s="90"/>
      <c r="E19" s="31">
        <f t="shared" si="0"/>
        <v>0</v>
      </c>
      <c r="F19" s="32">
        <f t="shared" si="1"/>
        <v>2558</v>
      </c>
      <c r="G19" s="33">
        <f>F19*12/26</f>
        <v>1180.6153846153845</v>
      </c>
      <c r="H19" s="33">
        <f>F19*12/24</f>
        <v>1279</v>
      </c>
      <c r="I19" s="34">
        <f>F19*12</f>
        <v>30696</v>
      </c>
      <c r="J19" s="92"/>
      <c r="K19" s="58">
        <f>$C19*J19</f>
        <v>0</v>
      </c>
      <c r="L19" s="30" t="s">
        <v>15</v>
      </c>
      <c r="M19" s="90"/>
      <c r="N19" s="25">
        <f>IF(K19=0,M19,K19)*12</f>
        <v>0</v>
      </c>
      <c r="O19" s="25">
        <f>IF(K19&gt;M19,K19,M19)</f>
        <v>0</v>
      </c>
      <c r="P19" s="26">
        <f>$C19-O19</f>
        <v>2558</v>
      </c>
      <c r="Q19" s="12">
        <f>P19*12/26</f>
        <v>1180.6153846153845</v>
      </c>
      <c r="R19" s="27">
        <f>P19*12/24</f>
        <v>1279</v>
      </c>
      <c r="S19" s="28">
        <f>P19*12</f>
        <v>30696</v>
      </c>
    </row>
    <row r="20" spans="2:19" ht="23.25" customHeight="1" x14ac:dyDescent="0.2">
      <c r="B20" s="52" t="s">
        <v>42</v>
      </c>
      <c r="C20" s="53"/>
      <c r="D20" s="54"/>
      <c r="E20" s="55"/>
      <c r="F20" s="53"/>
      <c r="G20" s="53"/>
      <c r="H20" s="56"/>
      <c r="I20" s="57"/>
      <c r="J20" s="55"/>
      <c r="K20" s="53"/>
      <c r="L20" s="53"/>
      <c r="M20" s="53"/>
      <c r="N20" s="55"/>
      <c r="O20" s="55"/>
      <c r="P20" s="53"/>
      <c r="Q20" s="53"/>
      <c r="R20" s="56"/>
      <c r="S20" s="57"/>
    </row>
    <row r="21" spans="2:19" x14ac:dyDescent="0.2">
      <c r="B21" s="35" t="s">
        <v>18</v>
      </c>
      <c r="C21" s="27">
        <v>627</v>
      </c>
      <c r="D21" s="90"/>
      <c r="E21" s="31">
        <f t="shared" ref="E21:E23" si="2">D21*12</f>
        <v>0</v>
      </c>
      <c r="F21" s="32">
        <f t="shared" ref="F21:F23" si="3">$C21-D21</f>
        <v>627</v>
      </c>
      <c r="G21" s="33">
        <f>F21*12/26</f>
        <v>289.38461538461536</v>
      </c>
      <c r="H21" s="33">
        <f>F21*12/24</f>
        <v>313.5</v>
      </c>
      <c r="I21" s="34">
        <f>F21*12</f>
        <v>7524</v>
      </c>
      <c r="J21" s="92"/>
      <c r="K21" s="29">
        <f>$C21*J21</f>
        <v>0</v>
      </c>
      <c r="L21" s="30" t="s">
        <v>15</v>
      </c>
      <c r="M21" s="90"/>
      <c r="N21" s="25">
        <f>IF(K21=0,M21,K21)*12</f>
        <v>0</v>
      </c>
      <c r="O21" s="25">
        <f t="shared" ref="O21:O23" si="4">IF(K21&gt;M21,K21,M21)</f>
        <v>0</v>
      </c>
      <c r="P21" s="26">
        <f t="shared" ref="P21:P23" si="5">$C21-O21</f>
        <v>627</v>
      </c>
      <c r="Q21" s="12">
        <f>P21*12/26</f>
        <v>289.38461538461536</v>
      </c>
      <c r="R21" s="27">
        <f>P21*12/24</f>
        <v>313.5</v>
      </c>
      <c r="S21" s="28">
        <f>P21*12</f>
        <v>7524</v>
      </c>
    </row>
    <row r="22" spans="2:19" x14ac:dyDescent="0.2">
      <c r="B22" s="35" t="s">
        <v>19</v>
      </c>
      <c r="C22" s="27">
        <v>1379</v>
      </c>
      <c r="D22" s="90"/>
      <c r="E22" s="31">
        <f t="shared" si="2"/>
        <v>0</v>
      </c>
      <c r="F22" s="32">
        <f t="shared" si="3"/>
        <v>1379</v>
      </c>
      <c r="G22" s="33">
        <f>F22*12/26</f>
        <v>636.46153846153845</v>
      </c>
      <c r="H22" s="33">
        <f>F22*12/24</f>
        <v>689.5</v>
      </c>
      <c r="I22" s="34">
        <f>F22*12</f>
        <v>16548</v>
      </c>
      <c r="J22" s="92"/>
      <c r="K22" s="29">
        <f>$C22*J22</f>
        <v>0</v>
      </c>
      <c r="L22" s="30" t="s">
        <v>15</v>
      </c>
      <c r="M22" s="90"/>
      <c r="N22" s="25">
        <f>IF(K22=0,M22,K22)*12</f>
        <v>0</v>
      </c>
      <c r="O22" s="25">
        <f t="shared" si="4"/>
        <v>0</v>
      </c>
      <c r="P22" s="26">
        <f t="shared" si="5"/>
        <v>1379</v>
      </c>
      <c r="Q22" s="12">
        <f>P22*12/26</f>
        <v>636.46153846153845</v>
      </c>
      <c r="R22" s="27">
        <f>P22*12/24</f>
        <v>689.5</v>
      </c>
      <c r="S22" s="28">
        <f>P22*12</f>
        <v>16548</v>
      </c>
    </row>
    <row r="23" spans="2:19" x14ac:dyDescent="0.2">
      <c r="B23" s="35" t="s">
        <v>20</v>
      </c>
      <c r="C23" s="27">
        <v>1632</v>
      </c>
      <c r="D23" s="90"/>
      <c r="E23" s="31">
        <f t="shared" si="2"/>
        <v>0</v>
      </c>
      <c r="F23" s="32">
        <f t="shared" si="3"/>
        <v>1632</v>
      </c>
      <c r="G23" s="33">
        <f>F23*12/26</f>
        <v>753.23076923076928</v>
      </c>
      <c r="H23" s="33">
        <f>F23*12/24</f>
        <v>816</v>
      </c>
      <c r="I23" s="34">
        <f>F23*12</f>
        <v>19584</v>
      </c>
      <c r="J23" s="92"/>
      <c r="K23" s="29">
        <f>$C23*J23</f>
        <v>0</v>
      </c>
      <c r="L23" s="30" t="s">
        <v>15</v>
      </c>
      <c r="M23" s="90"/>
      <c r="N23" s="25">
        <f>IF(K23=0,M23,K23)*12</f>
        <v>0</v>
      </c>
      <c r="O23" s="25">
        <f t="shared" si="4"/>
        <v>0</v>
      </c>
      <c r="P23" s="26">
        <f t="shared" si="5"/>
        <v>1632</v>
      </c>
      <c r="Q23" s="12">
        <f>P23*12/26</f>
        <v>753.23076923076928</v>
      </c>
      <c r="R23" s="27">
        <f>P23*12/24</f>
        <v>816</v>
      </c>
      <c r="S23" s="28">
        <f>P23*12</f>
        <v>19584</v>
      </c>
    </row>
    <row r="24" spans="2:19" ht="23.25" customHeight="1" x14ac:dyDescent="0.2">
      <c r="B24" s="46" t="s">
        <v>22</v>
      </c>
      <c r="C24" s="47"/>
      <c r="D24" s="48"/>
      <c r="E24" s="49"/>
      <c r="F24" s="47"/>
      <c r="G24" s="47"/>
      <c r="H24" s="50"/>
      <c r="I24" s="51"/>
      <c r="J24" s="49"/>
      <c r="K24" s="47"/>
      <c r="L24" s="47"/>
      <c r="M24" s="47"/>
      <c r="N24" s="49"/>
      <c r="O24" s="49"/>
      <c r="P24" s="47"/>
      <c r="Q24" s="47"/>
      <c r="R24" s="50"/>
      <c r="S24" s="51"/>
    </row>
    <row r="25" spans="2:19" x14ac:dyDescent="0.2">
      <c r="B25" s="35" t="s">
        <v>18</v>
      </c>
      <c r="C25" s="33">
        <v>502</v>
      </c>
      <c r="D25" s="90"/>
      <c r="E25" s="31">
        <f t="shared" ref="E25:E27" si="6">D25*12</f>
        <v>0</v>
      </c>
      <c r="F25" s="32">
        <f t="shared" ref="F25:F27" si="7">$C25-D25</f>
        <v>502</v>
      </c>
      <c r="G25" s="33">
        <f>F25*12/26</f>
        <v>231.69230769230768</v>
      </c>
      <c r="H25" s="33">
        <f>F25*12/24</f>
        <v>251</v>
      </c>
      <c r="I25" s="34">
        <f>F25*12</f>
        <v>6024</v>
      </c>
      <c r="J25" s="92"/>
      <c r="K25" s="29">
        <f>$C25*J25</f>
        <v>0</v>
      </c>
      <c r="L25" s="30" t="s">
        <v>15</v>
      </c>
      <c r="M25" s="90"/>
      <c r="N25" s="25">
        <f>IF(K25=0,M25,K25)*12</f>
        <v>0</v>
      </c>
      <c r="O25" s="25">
        <f t="shared" ref="O25:O27" si="8">IF(K25&gt;M25,K25,M25)</f>
        <v>0</v>
      </c>
      <c r="P25" s="26">
        <f t="shared" ref="P25:P27" si="9">$C25-O25</f>
        <v>502</v>
      </c>
      <c r="Q25" s="12">
        <f>P25*12/26</f>
        <v>231.69230769230768</v>
      </c>
      <c r="R25" s="27">
        <f>P25*12/24</f>
        <v>251</v>
      </c>
      <c r="S25" s="28">
        <f>P25*12</f>
        <v>6024</v>
      </c>
    </row>
    <row r="26" spans="2:19" x14ac:dyDescent="0.2">
      <c r="B26" s="35" t="s">
        <v>19</v>
      </c>
      <c r="C26" s="33">
        <v>1105</v>
      </c>
      <c r="D26" s="90"/>
      <c r="E26" s="31">
        <f t="shared" si="6"/>
        <v>0</v>
      </c>
      <c r="F26" s="32">
        <f t="shared" si="7"/>
        <v>1105</v>
      </c>
      <c r="G26" s="33">
        <f>F26*12/26</f>
        <v>510</v>
      </c>
      <c r="H26" s="33">
        <f>F26*12/24</f>
        <v>552.5</v>
      </c>
      <c r="I26" s="34">
        <f>F26*12</f>
        <v>13260</v>
      </c>
      <c r="J26" s="92"/>
      <c r="K26" s="29">
        <f t="shared" ref="K26:K27" si="10">$C26*J26</f>
        <v>0</v>
      </c>
      <c r="L26" s="30" t="s">
        <v>15</v>
      </c>
      <c r="M26" s="90"/>
      <c r="N26" s="25">
        <f>IF(K26=0,M26,K26)*12</f>
        <v>0</v>
      </c>
      <c r="O26" s="25">
        <f t="shared" si="8"/>
        <v>0</v>
      </c>
      <c r="P26" s="26">
        <f t="shared" si="9"/>
        <v>1105</v>
      </c>
      <c r="Q26" s="12">
        <f>P26*12/26</f>
        <v>510</v>
      </c>
      <c r="R26" s="27">
        <f>P26*12/24</f>
        <v>552.5</v>
      </c>
      <c r="S26" s="28">
        <f>P26*12</f>
        <v>13260</v>
      </c>
    </row>
    <row r="27" spans="2:19" x14ac:dyDescent="0.2">
      <c r="B27" s="24" t="s">
        <v>20</v>
      </c>
      <c r="C27" s="22">
        <v>1308</v>
      </c>
      <c r="D27" s="93"/>
      <c r="E27" s="20">
        <f t="shared" si="6"/>
        <v>0</v>
      </c>
      <c r="F27" s="21">
        <f t="shared" si="7"/>
        <v>1308</v>
      </c>
      <c r="G27" s="22">
        <f>F27*12/26</f>
        <v>603.69230769230774</v>
      </c>
      <c r="H27" s="22">
        <f>F27*12/24</f>
        <v>654</v>
      </c>
      <c r="I27" s="23">
        <f>F27*12</f>
        <v>15696</v>
      </c>
      <c r="J27" s="92"/>
      <c r="K27" s="18">
        <f t="shared" si="10"/>
        <v>0</v>
      </c>
      <c r="L27" s="19" t="s">
        <v>15</v>
      </c>
      <c r="M27" s="93"/>
      <c r="N27" s="13">
        <f>IF(K27=0,M27,K27)*12</f>
        <v>0</v>
      </c>
      <c r="O27" s="13">
        <f t="shared" si="8"/>
        <v>0</v>
      </c>
      <c r="P27" s="14">
        <f t="shared" si="9"/>
        <v>1308</v>
      </c>
      <c r="Q27" s="15">
        <f>P27*12/26</f>
        <v>603.69230769230774</v>
      </c>
      <c r="R27" s="16">
        <f>P27*12/24</f>
        <v>654</v>
      </c>
      <c r="S27" s="17">
        <f>P27*12</f>
        <v>15696</v>
      </c>
    </row>
    <row r="28" spans="2:19" ht="23.25" customHeight="1" x14ac:dyDescent="0.2">
      <c r="B28" s="41" t="s">
        <v>23</v>
      </c>
      <c r="C28" s="42"/>
      <c r="D28" s="42"/>
      <c r="E28" s="43"/>
      <c r="F28" s="42"/>
      <c r="G28" s="42"/>
      <c r="H28" s="44"/>
      <c r="I28" s="45"/>
      <c r="J28" s="43"/>
      <c r="K28" s="42"/>
      <c r="L28" s="42"/>
      <c r="M28" s="42"/>
      <c r="N28" s="43"/>
      <c r="O28" s="43"/>
      <c r="P28" s="42"/>
      <c r="Q28" s="42"/>
      <c r="R28" s="44"/>
      <c r="S28" s="45"/>
    </row>
    <row r="29" spans="2:19" x14ac:dyDescent="0.2">
      <c r="B29" s="35" t="s">
        <v>18</v>
      </c>
      <c r="C29" s="33">
        <v>47</v>
      </c>
      <c r="D29" s="90"/>
      <c r="E29" s="31">
        <f t="shared" ref="E29:E31" si="11">D29*12</f>
        <v>0</v>
      </c>
      <c r="F29" s="32">
        <f t="shared" ref="F29:F31" si="12">$C29-D29</f>
        <v>47</v>
      </c>
      <c r="G29" s="33">
        <f>F29*12/26</f>
        <v>21.692307692307693</v>
      </c>
      <c r="H29" s="33">
        <f>F29*12/24</f>
        <v>23.5</v>
      </c>
      <c r="I29" s="34">
        <f>F29*12</f>
        <v>564</v>
      </c>
      <c r="J29" s="92"/>
      <c r="K29" s="29">
        <f>$C29*J29</f>
        <v>0</v>
      </c>
      <c r="L29" s="30" t="s">
        <v>15</v>
      </c>
      <c r="M29" s="90"/>
      <c r="N29" s="25">
        <f>IF(K29=0,M29,K29)*12</f>
        <v>0</v>
      </c>
      <c r="O29" s="25">
        <f t="shared" ref="O29:O31" si="13">IF(K29&gt;M29,K29,M29)</f>
        <v>0</v>
      </c>
      <c r="P29" s="26">
        <f t="shared" ref="P29:P31" si="14">$C29-O29</f>
        <v>47</v>
      </c>
      <c r="Q29" s="12">
        <f>P29*12/26</f>
        <v>21.692307692307693</v>
      </c>
      <c r="R29" s="27">
        <f>P29*12/24</f>
        <v>23.5</v>
      </c>
      <c r="S29" s="28">
        <f>P29*12</f>
        <v>564</v>
      </c>
    </row>
    <row r="30" spans="2:19" x14ac:dyDescent="0.2">
      <c r="B30" s="35" t="s">
        <v>19</v>
      </c>
      <c r="C30" s="33">
        <v>87</v>
      </c>
      <c r="D30" s="90"/>
      <c r="E30" s="31">
        <f t="shared" si="11"/>
        <v>0</v>
      </c>
      <c r="F30" s="32">
        <f t="shared" si="12"/>
        <v>87</v>
      </c>
      <c r="G30" s="33">
        <f>F30*12/26</f>
        <v>40.153846153846153</v>
      </c>
      <c r="H30" s="33">
        <f>F30*12/24</f>
        <v>43.5</v>
      </c>
      <c r="I30" s="34">
        <f>F30*12</f>
        <v>1044</v>
      </c>
      <c r="J30" s="92"/>
      <c r="K30" s="29">
        <f>$C30*J30</f>
        <v>0</v>
      </c>
      <c r="L30" s="30" t="s">
        <v>15</v>
      </c>
      <c r="M30" s="90"/>
      <c r="N30" s="25">
        <f>IF(K30=0,M30,K30)*12</f>
        <v>0</v>
      </c>
      <c r="O30" s="25">
        <f t="shared" si="13"/>
        <v>0</v>
      </c>
      <c r="P30" s="26">
        <f t="shared" si="14"/>
        <v>87</v>
      </c>
      <c r="Q30" s="12">
        <f>P30*12/26</f>
        <v>40.153846153846153</v>
      </c>
      <c r="R30" s="27">
        <f>P30*12/24</f>
        <v>43.5</v>
      </c>
      <c r="S30" s="28">
        <f>P30*12</f>
        <v>1044</v>
      </c>
    </row>
    <row r="31" spans="2:19" x14ac:dyDescent="0.2">
      <c r="B31" s="24" t="s">
        <v>20</v>
      </c>
      <c r="C31" s="22">
        <v>154</v>
      </c>
      <c r="D31" s="93"/>
      <c r="E31" s="20">
        <f t="shared" si="11"/>
        <v>0</v>
      </c>
      <c r="F31" s="21">
        <f t="shared" si="12"/>
        <v>154</v>
      </c>
      <c r="G31" s="22">
        <f>F31*12/26</f>
        <v>71.07692307692308</v>
      </c>
      <c r="H31" s="22">
        <f>F31*12/24</f>
        <v>77</v>
      </c>
      <c r="I31" s="23">
        <f>F31*12</f>
        <v>1848</v>
      </c>
      <c r="J31" s="92"/>
      <c r="K31" s="18">
        <f>$C31*J31</f>
        <v>0</v>
      </c>
      <c r="L31" s="19" t="s">
        <v>15</v>
      </c>
      <c r="M31" s="93"/>
      <c r="N31" s="13">
        <f>IF(K31=0,M31,K31)*12</f>
        <v>0</v>
      </c>
      <c r="O31" s="13">
        <f t="shared" si="13"/>
        <v>0</v>
      </c>
      <c r="P31" s="14">
        <f t="shared" si="14"/>
        <v>154</v>
      </c>
      <c r="Q31" s="15">
        <f>P31*12/26</f>
        <v>71.07692307692308</v>
      </c>
      <c r="R31" s="16">
        <f>P31*12/24</f>
        <v>77</v>
      </c>
      <c r="S31" s="17">
        <f>P31*12</f>
        <v>1848</v>
      </c>
    </row>
    <row r="32" spans="2:19" ht="23.25" customHeight="1" x14ac:dyDescent="0.2">
      <c r="B32" s="36" t="s">
        <v>24</v>
      </c>
      <c r="C32" s="37"/>
      <c r="D32" s="37"/>
      <c r="E32" s="38"/>
      <c r="F32" s="37"/>
      <c r="G32" s="37"/>
      <c r="H32" s="39"/>
      <c r="I32" s="40"/>
      <c r="J32" s="38"/>
      <c r="K32" s="37"/>
      <c r="L32" s="37"/>
      <c r="M32" s="37"/>
      <c r="N32" s="38"/>
      <c r="O32" s="38"/>
      <c r="P32" s="37"/>
      <c r="Q32" s="37"/>
      <c r="R32" s="39"/>
      <c r="S32" s="40"/>
    </row>
    <row r="33" spans="2:19" x14ac:dyDescent="0.2">
      <c r="B33" s="35" t="s">
        <v>18</v>
      </c>
      <c r="C33" s="33">
        <v>7.5</v>
      </c>
      <c r="D33" s="90"/>
      <c r="E33" s="31">
        <f t="shared" ref="E33:E35" si="15">D33*12</f>
        <v>0</v>
      </c>
      <c r="F33" s="32">
        <f t="shared" ref="F33:F35" si="16">$C33-D33</f>
        <v>7.5</v>
      </c>
      <c r="G33" s="33">
        <f>F33*12/26</f>
        <v>3.4615384615384617</v>
      </c>
      <c r="H33" s="33">
        <f>F33*12/24</f>
        <v>3.75</v>
      </c>
      <c r="I33" s="34">
        <f>F33*12</f>
        <v>90</v>
      </c>
      <c r="J33" s="92"/>
      <c r="K33" s="29">
        <f>$C33*J33</f>
        <v>0</v>
      </c>
      <c r="L33" s="30" t="s">
        <v>15</v>
      </c>
      <c r="M33" s="90"/>
      <c r="N33" s="25">
        <f>IF(K33=0,M33,K33)*12</f>
        <v>0</v>
      </c>
      <c r="O33" s="25">
        <f t="shared" ref="O33:O35" si="17">IF(K33&gt;M33,K33,M33)</f>
        <v>0</v>
      </c>
      <c r="P33" s="26">
        <f t="shared" ref="P33:P35" si="18">$C33-O33</f>
        <v>7.5</v>
      </c>
      <c r="Q33" s="12">
        <f>P33*12/26</f>
        <v>3.4615384615384617</v>
      </c>
      <c r="R33" s="27">
        <f>P33*12/24</f>
        <v>3.75</v>
      </c>
      <c r="S33" s="28">
        <f>P33*12</f>
        <v>90</v>
      </c>
    </row>
    <row r="34" spans="2:19" x14ac:dyDescent="0.2">
      <c r="B34" s="35" t="s">
        <v>19</v>
      </c>
      <c r="C34" s="33">
        <v>14</v>
      </c>
      <c r="D34" s="90"/>
      <c r="E34" s="31">
        <f t="shared" si="15"/>
        <v>0</v>
      </c>
      <c r="F34" s="32">
        <f t="shared" si="16"/>
        <v>14</v>
      </c>
      <c r="G34" s="33">
        <f>F34*12/26</f>
        <v>6.4615384615384617</v>
      </c>
      <c r="H34" s="33">
        <f>F34*12/24</f>
        <v>7</v>
      </c>
      <c r="I34" s="34">
        <f>F34*12</f>
        <v>168</v>
      </c>
      <c r="J34" s="92"/>
      <c r="K34" s="29">
        <f>$C34*J34</f>
        <v>0</v>
      </c>
      <c r="L34" s="30" t="s">
        <v>15</v>
      </c>
      <c r="M34" s="90"/>
      <c r="N34" s="25">
        <f>IF(K34=0,M34,K34)*12</f>
        <v>0</v>
      </c>
      <c r="O34" s="25">
        <f t="shared" si="17"/>
        <v>0</v>
      </c>
      <c r="P34" s="26">
        <f t="shared" si="18"/>
        <v>14</v>
      </c>
      <c r="Q34" s="12">
        <f>P34*12/26</f>
        <v>6.4615384615384617</v>
      </c>
      <c r="R34" s="27">
        <f>P34*12/24</f>
        <v>7</v>
      </c>
      <c r="S34" s="28">
        <f>P34*12</f>
        <v>168</v>
      </c>
    </row>
    <row r="35" spans="2:19" x14ac:dyDescent="0.2">
      <c r="B35" s="24" t="s">
        <v>20</v>
      </c>
      <c r="C35" s="22">
        <v>22</v>
      </c>
      <c r="D35" s="93"/>
      <c r="E35" s="20">
        <f t="shared" si="15"/>
        <v>0</v>
      </c>
      <c r="F35" s="21">
        <f t="shared" si="16"/>
        <v>22</v>
      </c>
      <c r="G35" s="22">
        <f>F35*12/26</f>
        <v>10.153846153846153</v>
      </c>
      <c r="H35" s="22">
        <f>F35*12/24</f>
        <v>11</v>
      </c>
      <c r="I35" s="23">
        <f>F35*12</f>
        <v>264</v>
      </c>
      <c r="J35" s="94"/>
      <c r="K35" s="18">
        <f>$C35*J35</f>
        <v>0</v>
      </c>
      <c r="L35" s="19" t="s">
        <v>15</v>
      </c>
      <c r="M35" s="93"/>
      <c r="N35" s="13">
        <f>IF(K35=0,M35,K35)*12</f>
        <v>0</v>
      </c>
      <c r="O35" s="13">
        <f t="shared" si="17"/>
        <v>0</v>
      </c>
      <c r="P35" s="14">
        <f t="shared" si="18"/>
        <v>22</v>
      </c>
      <c r="Q35" s="15">
        <f>P35*12/26</f>
        <v>10.153846153846153</v>
      </c>
      <c r="R35" s="16">
        <f>P35*12/24</f>
        <v>11</v>
      </c>
      <c r="S35" s="17">
        <f>P35*12</f>
        <v>264</v>
      </c>
    </row>
    <row r="39" spans="2:19" x14ac:dyDescent="0.2">
      <c r="B39"/>
    </row>
    <row r="40" spans="2:19" x14ac:dyDescent="0.2">
      <c r="B40"/>
    </row>
    <row r="41" spans="2:19" x14ac:dyDescent="0.2">
      <c r="B41"/>
    </row>
    <row r="42" spans="2:19" x14ac:dyDescent="0.2">
      <c r="B42"/>
    </row>
    <row r="44" spans="2:19" x14ac:dyDescent="0.2">
      <c r="B44"/>
    </row>
    <row r="45" spans="2:19" x14ac:dyDescent="0.2">
      <c r="B45"/>
    </row>
    <row r="46" spans="2:19" x14ac:dyDescent="0.2">
      <c r="B46"/>
    </row>
    <row r="47" spans="2:19" x14ac:dyDescent="0.2">
      <c r="B47"/>
    </row>
  </sheetData>
  <sheetProtection algorithmName="SHA-512" hashValue="rxOHQzgM1Bzs3sreJr11NcUabeCjQmmpvnE09AguqDfSI0KCYe4qdO3XbM5CE7qtNQbl4xmk0XijXaM14QxCKQ==" saltValue="iRX+b4LNlIp5fU/uL7kk9Q==" spinCount="100000" sheet="1" objects="1" scenarios="1"/>
  <mergeCells count="18">
    <mergeCell ref="J11:M11"/>
    <mergeCell ref="F10:F11"/>
    <mergeCell ref="G10:G11"/>
    <mergeCell ref="H10:H11"/>
    <mergeCell ref="I10:I11"/>
    <mergeCell ref="S10:S11"/>
    <mergeCell ref="N10:N11"/>
    <mergeCell ref="P10:P11"/>
    <mergeCell ref="Q10:Q11"/>
    <mergeCell ref="R10:R11"/>
    <mergeCell ref="B2:S2"/>
    <mergeCell ref="P9:S9"/>
    <mergeCell ref="F9:I9"/>
    <mergeCell ref="J7:S7"/>
    <mergeCell ref="B7:C9"/>
    <mergeCell ref="D9:E9"/>
    <mergeCell ref="D7:I8"/>
    <mergeCell ref="J9:N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3231E19-5374-4A95-BEBD-D07AAE42FF03}">
          <x14:formula1>
            <xm:f>Sheet2!$D$25:$D$28</xm:f>
          </x14:formula1>
          <xm:sqref>C5</xm:sqref>
        </x14:dataValidation>
        <x14:dataValidation type="list" allowBlank="1" showInputMessage="1" showErrorMessage="1" xr:uid="{9D37378A-5650-4C8C-B33A-59426BEDEDA4}">
          <x14:formula1>
            <xm:f>Sheet2!$F$25:$F$38</xm:f>
          </x14:formula1>
          <xm:sqref>J13:J15 J17:J19 J21:J23 J25:J27 J29:J31 J33:J35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E2C66-BC64-437D-B87B-944EC785A7BA}">
  <dimension ref="B2:G46"/>
  <sheetViews>
    <sheetView workbookViewId="0">
      <selection activeCell="L34" sqref="L34"/>
    </sheetView>
  </sheetViews>
  <sheetFormatPr baseColWidth="10" defaultColWidth="8.83203125" defaultRowHeight="15" x14ac:dyDescent="0.2"/>
  <cols>
    <col min="3" max="3" width="23.33203125" customWidth="1"/>
    <col min="4" max="7" width="10.1640625" bestFit="1" customWidth="1"/>
  </cols>
  <sheetData>
    <row r="2" spans="2:7" ht="16" thickBot="1" x14ac:dyDescent="0.25">
      <c r="D2">
        <v>1</v>
      </c>
      <c r="E2">
        <v>2</v>
      </c>
      <c r="F2">
        <v>3</v>
      </c>
      <c r="G2">
        <v>4</v>
      </c>
    </row>
    <row r="3" spans="2:7" ht="18" thickBot="1" x14ac:dyDescent="0.25">
      <c r="B3" t="s">
        <v>28</v>
      </c>
      <c r="C3" s="1" t="s">
        <v>29</v>
      </c>
      <c r="D3" s="3">
        <v>811</v>
      </c>
      <c r="E3" s="4">
        <v>753</v>
      </c>
      <c r="F3" s="4">
        <v>772</v>
      </c>
      <c r="G3" s="4">
        <v>724</v>
      </c>
    </row>
    <row r="4" spans="2:7" ht="18" thickBot="1" x14ac:dyDescent="0.25">
      <c r="B4" t="s">
        <v>28</v>
      </c>
      <c r="C4" s="2" t="s">
        <v>30</v>
      </c>
      <c r="D4" s="5">
        <v>1782</v>
      </c>
      <c r="E4" s="4">
        <v>1655</v>
      </c>
      <c r="F4" s="4">
        <v>1700</v>
      </c>
      <c r="G4" s="4">
        <v>1594</v>
      </c>
    </row>
    <row r="5" spans="2:7" ht="18" thickBot="1" x14ac:dyDescent="0.25">
      <c r="B5" t="s">
        <v>28</v>
      </c>
      <c r="C5" s="2" t="s">
        <v>31</v>
      </c>
      <c r="D5" s="5">
        <v>2107</v>
      </c>
      <c r="E5" s="4">
        <v>1955</v>
      </c>
      <c r="F5" s="4">
        <v>2009</v>
      </c>
      <c r="G5" s="4">
        <v>1883</v>
      </c>
    </row>
    <row r="6" spans="2:7" ht="18" thickBot="1" x14ac:dyDescent="0.25">
      <c r="B6" t="s">
        <v>25</v>
      </c>
      <c r="C6" s="1" t="s">
        <v>29</v>
      </c>
      <c r="D6" s="6">
        <v>984</v>
      </c>
      <c r="E6" s="4">
        <v>894</v>
      </c>
      <c r="F6" s="4">
        <v>928</v>
      </c>
      <c r="G6" s="4">
        <v>856</v>
      </c>
    </row>
    <row r="7" spans="2:7" ht="18" thickBot="1" x14ac:dyDescent="0.25">
      <c r="B7" t="s">
        <v>25</v>
      </c>
      <c r="C7" s="2" t="s">
        <v>30</v>
      </c>
      <c r="D7" s="4">
        <v>2164</v>
      </c>
      <c r="E7" s="4">
        <v>1974</v>
      </c>
      <c r="F7" s="4">
        <v>2042</v>
      </c>
      <c r="G7" s="4">
        <v>1885</v>
      </c>
    </row>
    <row r="8" spans="2:7" ht="18" thickBot="1" x14ac:dyDescent="0.25">
      <c r="B8" t="s">
        <v>25</v>
      </c>
      <c r="C8" s="2" t="s">
        <v>31</v>
      </c>
      <c r="D8" s="4">
        <v>2558</v>
      </c>
      <c r="E8" s="4">
        <v>2333</v>
      </c>
      <c r="F8" s="4">
        <v>2413</v>
      </c>
      <c r="G8" s="4">
        <v>2229</v>
      </c>
    </row>
    <row r="9" spans="2:7" ht="18" thickBot="1" x14ac:dyDescent="0.25">
      <c r="B9" t="s">
        <v>26</v>
      </c>
      <c r="C9" s="1" t="s">
        <v>29</v>
      </c>
      <c r="D9" s="5">
        <v>627</v>
      </c>
      <c r="E9" s="5">
        <v>627</v>
      </c>
      <c r="F9" s="5">
        <v>627</v>
      </c>
      <c r="G9" s="5">
        <v>627</v>
      </c>
    </row>
    <row r="10" spans="2:7" ht="18" thickBot="1" x14ac:dyDescent="0.25">
      <c r="B10" t="s">
        <v>26</v>
      </c>
      <c r="C10" s="2" t="s">
        <v>30</v>
      </c>
      <c r="D10" s="5">
        <v>1379</v>
      </c>
      <c r="E10" s="5">
        <v>1379</v>
      </c>
      <c r="F10" s="5">
        <v>1379</v>
      </c>
      <c r="G10" s="5">
        <v>1379</v>
      </c>
    </row>
    <row r="11" spans="2:7" ht="18" thickBot="1" x14ac:dyDescent="0.25">
      <c r="B11" t="s">
        <v>26</v>
      </c>
      <c r="C11" s="2" t="s">
        <v>31</v>
      </c>
      <c r="D11" s="5">
        <v>1632</v>
      </c>
      <c r="E11" s="5">
        <v>1632</v>
      </c>
      <c r="F11" s="5">
        <v>1632</v>
      </c>
      <c r="G11" s="5">
        <v>1632</v>
      </c>
    </row>
    <row r="12" spans="2:7" ht="18" thickBot="1" x14ac:dyDescent="0.25">
      <c r="B12" t="s">
        <v>27</v>
      </c>
      <c r="C12" s="1" t="s">
        <v>29</v>
      </c>
      <c r="D12" s="5">
        <v>502</v>
      </c>
      <c r="E12" s="5">
        <v>502</v>
      </c>
      <c r="F12" s="5">
        <v>502</v>
      </c>
      <c r="G12" s="5">
        <v>502</v>
      </c>
    </row>
    <row r="13" spans="2:7" ht="18" thickBot="1" x14ac:dyDescent="0.25">
      <c r="B13" t="s">
        <v>27</v>
      </c>
      <c r="C13" s="2" t="s">
        <v>30</v>
      </c>
      <c r="D13" s="5">
        <v>1105</v>
      </c>
      <c r="E13" s="5">
        <v>1105</v>
      </c>
      <c r="F13" s="5">
        <v>1105</v>
      </c>
      <c r="G13" s="5">
        <v>1105</v>
      </c>
    </row>
    <row r="14" spans="2:7" ht="18" thickBot="1" x14ac:dyDescent="0.25">
      <c r="B14" t="s">
        <v>27</v>
      </c>
      <c r="C14" s="2" t="s">
        <v>31</v>
      </c>
      <c r="D14" s="7">
        <v>1308</v>
      </c>
      <c r="E14" s="7">
        <v>1308</v>
      </c>
      <c r="F14" s="7">
        <v>1308</v>
      </c>
      <c r="G14" s="7">
        <v>1308</v>
      </c>
    </row>
    <row r="15" spans="2:7" ht="18" thickBot="1" x14ac:dyDescent="0.25">
      <c r="B15" t="s">
        <v>32</v>
      </c>
      <c r="C15" s="1" t="s">
        <v>29</v>
      </c>
      <c r="D15" s="6">
        <v>47</v>
      </c>
      <c r="E15" s="6">
        <v>47</v>
      </c>
      <c r="F15" s="6">
        <v>47</v>
      </c>
      <c r="G15" s="6">
        <v>47</v>
      </c>
    </row>
    <row r="16" spans="2:7" ht="18" thickBot="1" x14ac:dyDescent="0.25">
      <c r="B16" t="s">
        <v>32</v>
      </c>
      <c r="C16" s="2" t="s">
        <v>30</v>
      </c>
      <c r="D16" s="4">
        <v>87</v>
      </c>
      <c r="E16" s="4">
        <v>87</v>
      </c>
      <c r="F16" s="4">
        <v>87</v>
      </c>
      <c r="G16" s="4">
        <v>87</v>
      </c>
    </row>
    <row r="17" spans="2:7" ht="18" thickBot="1" x14ac:dyDescent="0.25">
      <c r="B17" t="s">
        <v>32</v>
      </c>
      <c r="C17" s="2" t="s">
        <v>31</v>
      </c>
      <c r="D17" s="8">
        <v>154</v>
      </c>
      <c r="E17" s="8">
        <v>154</v>
      </c>
      <c r="F17" s="8">
        <v>154</v>
      </c>
      <c r="G17" s="8">
        <v>154</v>
      </c>
    </row>
    <row r="18" spans="2:7" ht="18" thickBot="1" x14ac:dyDescent="0.25">
      <c r="B18" t="s">
        <v>33</v>
      </c>
      <c r="C18" s="1" t="s">
        <v>29</v>
      </c>
      <c r="D18" s="6">
        <v>7.5</v>
      </c>
      <c r="E18" s="6">
        <v>7.5</v>
      </c>
      <c r="F18" s="6">
        <v>7.5</v>
      </c>
      <c r="G18" s="6">
        <v>7.5</v>
      </c>
    </row>
    <row r="19" spans="2:7" ht="18" thickBot="1" x14ac:dyDescent="0.25">
      <c r="B19" t="s">
        <v>33</v>
      </c>
      <c r="C19" s="2" t="s">
        <v>30</v>
      </c>
      <c r="D19" s="4">
        <v>14</v>
      </c>
      <c r="E19" s="4">
        <v>14</v>
      </c>
      <c r="F19" s="4">
        <v>14</v>
      </c>
      <c r="G19" s="4">
        <v>14</v>
      </c>
    </row>
    <row r="20" spans="2:7" ht="18" thickBot="1" x14ac:dyDescent="0.25">
      <c r="B20" t="s">
        <v>33</v>
      </c>
      <c r="C20" s="2" t="s">
        <v>31</v>
      </c>
      <c r="D20" s="8">
        <v>22</v>
      </c>
      <c r="E20" s="8">
        <v>22</v>
      </c>
      <c r="F20" s="8">
        <v>22</v>
      </c>
      <c r="G20" s="8">
        <v>22</v>
      </c>
    </row>
    <row r="24" spans="2:7" x14ac:dyDescent="0.2">
      <c r="B24" s="9" t="s">
        <v>17</v>
      </c>
      <c r="D24" t="s">
        <v>36</v>
      </c>
      <c r="F24" t="s">
        <v>39</v>
      </c>
    </row>
    <row r="25" spans="2:7" x14ac:dyDescent="0.2">
      <c r="B25" s="9" t="s">
        <v>25</v>
      </c>
      <c r="D25" s="9">
        <v>1</v>
      </c>
    </row>
    <row r="26" spans="2:7" x14ac:dyDescent="0.2">
      <c r="B26" s="9" t="s">
        <v>26</v>
      </c>
      <c r="D26" s="9">
        <v>2</v>
      </c>
      <c r="F26" s="10">
        <v>1</v>
      </c>
    </row>
    <row r="27" spans="2:7" x14ac:dyDescent="0.2">
      <c r="B27" s="9" t="s">
        <v>27</v>
      </c>
      <c r="D27" s="9">
        <v>3</v>
      </c>
      <c r="F27" s="10">
        <v>0.9</v>
      </c>
    </row>
    <row r="28" spans="2:7" x14ac:dyDescent="0.2">
      <c r="D28" s="9">
        <v>4</v>
      </c>
      <c r="F28" s="10">
        <v>0.85</v>
      </c>
    </row>
    <row r="29" spans="2:7" x14ac:dyDescent="0.2">
      <c r="F29" s="10">
        <v>0.8</v>
      </c>
    </row>
    <row r="30" spans="2:7" x14ac:dyDescent="0.2">
      <c r="F30" s="10">
        <v>0.75</v>
      </c>
    </row>
    <row r="31" spans="2:7" x14ac:dyDescent="0.2">
      <c r="F31" s="10">
        <v>0.7</v>
      </c>
    </row>
    <row r="32" spans="2:7" x14ac:dyDescent="0.2">
      <c r="F32" s="10">
        <v>0.65</v>
      </c>
    </row>
    <row r="33" spans="6:6" x14ac:dyDescent="0.2">
      <c r="F33" s="10">
        <v>0.5</v>
      </c>
    </row>
    <row r="34" spans="6:6" x14ac:dyDescent="0.2">
      <c r="F34" s="10">
        <v>0.4</v>
      </c>
    </row>
    <row r="35" spans="6:6" x14ac:dyDescent="0.2">
      <c r="F35" s="10">
        <v>0.3</v>
      </c>
    </row>
    <row r="36" spans="6:6" x14ac:dyDescent="0.2">
      <c r="F36" s="10">
        <v>0.25</v>
      </c>
    </row>
    <row r="37" spans="6:6" x14ac:dyDescent="0.2">
      <c r="F37" s="10">
        <v>0.1</v>
      </c>
    </row>
    <row r="38" spans="6:6" x14ac:dyDescent="0.2">
      <c r="F38" s="10">
        <v>0</v>
      </c>
    </row>
    <row r="39" spans="6:6" x14ac:dyDescent="0.2">
      <c r="F39" s="10"/>
    </row>
    <row r="40" spans="6:6" x14ac:dyDescent="0.2">
      <c r="F40" s="10"/>
    </row>
    <row r="41" spans="6:6" x14ac:dyDescent="0.2">
      <c r="F41" s="10"/>
    </row>
    <row r="42" spans="6:6" x14ac:dyDescent="0.2">
      <c r="F42" s="10"/>
    </row>
    <row r="43" spans="6:6" x14ac:dyDescent="0.2">
      <c r="F43" s="10"/>
    </row>
    <row r="44" spans="6:6" x14ac:dyDescent="0.2">
      <c r="F44" s="10"/>
    </row>
    <row r="45" spans="6:6" x14ac:dyDescent="0.2">
      <c r="F45" s="10"/>
    </row>
    <row r="46" spans="6:6" x14ac:dyDescent="0.2">
      <c r="F46"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1238F402D05A4E938723E301B81360" ma:contentTypeVersion="18" ma:contentTypeDescription="Create a new document." ma:contentTypeScope="" ma:versionID="2cc4703a99b8734848304bf0faf9da56">
  <xsd:schema xmlns:xsd="http://www.w3.org/2001/XMLSchema" xmlns:xs="http://www.w3.org/2001/XMLSchema" xmlns:p="http://schemas.microsoft.com/office/2006/metadata/properties" xmlns:ns2="9b89b809-7e87-4ce3-b93c-c411325ab2e2" xmlns:ns3="a2655481-1a43-41a1-8d7a-5a49485c582c" targetNamespace="http://schemas.microsoft.com/office/2006/metadata/properties" ma:root="true" ma:fieldsID="7380c2939b56884b6b3d1c48181ee02e" ns2:_="" ns3:_="">
    <xsd:import namespace="9b89b809-7e87-4ce3-b93c-c411325ab2e2"/>
    <xsd:import namespace="a2655481-1a43-41a1-8d7a-5a49485c582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SearchProperties" minOccurs="0"/>
                <xsd:element ref="ns2:MediaServiceObjectDetectorVersion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89b809-7e87-4ce3-b93c-c411325ab2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c2bfeeb-6d3d-4a27-bc6d-a8293b88dcb1"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655481-1a43-41a1-8d7a-5a49485c582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f45513b-5a68-46e0-b399-e5963997f6a1}" ma:internalName="TaxCatchAll" ma:showField="CatchAllData" ma:web="a2655481-1a43-41a1-8d7a-5a49485c582c">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78F760-1449-4F8E-9A16-074FADC298F0}">
  <ds:schemaRefs>
    <ds:schemaRef ds:uri="http://schemas.microsoft.com/sharepoint/v3/contenttype/forms"/>
  </ds:schemaRefs>
</ds:datastoreItem>
</file>

<file path=customXml/itemProps2.xml><?xml version="1.0" encoding="utf-8"?>
<ds:datastoreItem xmlns:ds="http://schemas.openxmlformats.org/officeDocument/2006/customXml" ds:itemID="{FDC98F66-C876-4A88-9EE3-E16E72E304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89b809-7e87-4ce3-b93c-c411325ab2e2"/>
    <ds:schemaRef ds:uri="a2655481-1a43-41a1-8d7a-5a49485c58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Beth Morgan</dc:creator>
  <cp:keywords/>
  <dc:description/>
  <cp:lastModifiedBy>Blair Miller</cp:lastModifiedBy>
  <cp:revision/>
  <dcterms:created xsi:type="dcterms:W3CDTF">2024-09-05T15:54:16Z</dcterms:created>
  <dcterms:modified xsi:type="dcterms:W3CDTF">2024-10-02T17:18:43Z</dcterms:modified>
  <cp:category/>
  <cp:contentStatus/>
</cp:coreProperties>
</file>